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40" windowWidth="25815" windowHeight="18585" activeTab="1"/>
  </bookViews>
  <sheets>
    <sheet name="Plan daction MDE 2022" sheetId="1" r:id="rId1"/>
    <sheet name="Plan daction MDE 2022 T1" sheetId="2" r:id="rId2"/>
    <sheet name="Plan daction MDE 2022 T2" sheetId="3" r:id="rId3"/>
    <sheet name="Plan daction MDE 2022 T3" sheetId="4" r:id="rId4"/>
    <sheet name="Plan daction MDE 2022 T4" sheetId="5" r:id="rId5"/>
  </sheets>
  <calcPr calcId="145621"/>
</workbook>
</file>

<file path=xl/calcChain.xml><?xml version="1.0" encoding="utf-8"?>
<calcChain xmlns="http://schemas.openxmlformats.org/spreadsheetml/2006/main">
  <c r="F35" i="1" l="1"/>
  <c r="J35" i="1"/>
  <c r="F36" i="1"/>
  <c r="J36" i="1"/>
  <c r="F37" i="1"/>
  <c r="J37" i="1"/>
  <c r="U24" i="5"/>
  <c r="W22" i="5"/>
  <c r="X22" i="5" s="1"/>
  <c r="Y22" i="5" s="1"/>
  <c r="C22" i="5"/>
  <c r="X20" i="5"/>
  <c r="Y20" i="5" s="1"/>
  <c r="X19" i="5"/>
  <c r="Y19" i="5" s="1"/>
  <c r="X17" i="5"/>
  <c r="Y17" i="5" s="1"/>
  <c r="X16" i="5"/>
  <c r="Y16" i="5" s="1"/>
  <c r="X15" i="5"/>
  <c r="Y15" i="5" s="1"/>
  <c r="P15" i="5"/>
  <c r="H15" i="5"/>
  <c r="X14" i="5"/>
  <c r="Y14" i="5" s="1"/>
  <c r="P14" i="5"/>
  <c r="H14" i="5"/>
  <c r="X13" i="5"/>
  <c r="Y13" i="5" s="1"/>
  <c r="P13" i="5"/>
  <c r="H13" i="5"/>
  <c r="X12" i="5"/>
  <c r="Y12" i="5" s="1"/>
  <c r="H12" i="5"/>
  <c r="W11" i="5"/>
  <c r="X11" i="5" s="1"/>
  <c r="Y11" i="5" s="1"/>
  <c r="X8" i="5"/>
  <c r="Y8" i="5" s="1"/>
  <c r="C8" i="5"/>
  <c r="U21" i="4"/>
  <c r="X19" i="4"/>
  <c r="Y19" i="4" s="1"/>
  <c r="W19" i="4"/>
  <c r="C19" i="4"/>
  <c r="Y17" i="4"/>
  <c r="X17" i="4"/>
  <c r="Y16" i="4"/>
  <c r="X16" i="4"/>
  <c r="X15" i="4"/>
  <c r="Y15" i="4" s="1"/>
  <c r="P15" i="4"/>
  <c r="H15" i="4"/>
  <c r="X14" i="4"/>
  <c r="Y14" i="4" s="1"/>
  <c r="P14" i="4"/>
  <c r="H14" i="4"/>
  <c r="Y13" i="4"/>
  <c r="X13" i="4"/>
  <c r="P13" i="4"/>
  <c r="H13" i="4"/>
  <c r="X12" i="4"/>
  <c r="Y12" i="4" s="1"/>
  <c r="H12" i="4"/>
  <c r="W11" i="4"/>
  <c r="X11" i="4" s="1"/>
  <c r="Y11" i="4" s="1"/>
  <c r="X8" i="4"/>
  <c r="Y8" i="4" s="1"/>
  <c r="C8" i="4"/>
  <c r="U21" i="3"/>
  <c r="W19" i="3"/>
  <c r="X19" i="3" s="1"/>
  <c r="Y19" i="3" s="1"/>
  <c r="C19" i="3"/>
  <c r="X17" i="3"/>
  <c r="Y17" i="3" s="1"/>
  <c r="X16" i="3"/>
  <c r="Y16" i="3" s="1"/>
  <c r="X15" i="3"/>
  <c r="Y15" i="3" s="1"/>
  <c r="P15" i="3"/>
  <c r="H15" i="3"/>
  <c r="X14" i="3"/>
  <c r="Y14" i="3" s="1"/>
  <c r="P14" i="3"/>
  <c r="H14" i="3"/>
  <c r="X13" i="3"/>
  <c r="Y13" i="3" s="1"/>
  <c r="P13" i="3"/>
  <c r="H13" i="3"/>
  <c r="X12" i="3"/>
  <c r="Y12" i="3" s="1"/>
  <c r="H12" i="3"/>
  <c r="W11" i="3"/>
  <c r="X11" i="3" s="1"/>
  <c r="Y11" i="3" s="1"/>
  <c r="X8" i="3"/>
  <c r="Y8" i="3" s="1"/>
  <c r="C8" i="3"/>
  <c r="X3" i="3"/>
  <c r="X2" i="3"/>
  <c r="W19" i="2"/>
  <c r="X19" i="2" s="1"/>
  <c r="Y19" i="2" s="1"/>
  <c r="C19" i="2"/>
  <c r="X17" i="2"/>
  <c r="Y17" i="2" s="1"/>
  <c r="X16" i="2"/>
  <c r="Y16" i="2" s="1"/>
  <c r="X15" i="2"/>
  <c r="Y15" i="2" s="1"/>
  <c r="P15" i="2"/>
  <c r="H15" i="2"/>
  <c r="X14" i="2"/>
  <c r="Y14" i="2" s="1"/>
  <c r="P14" i="2"/>
  <c r="H14" i="2"/>
  <c r="X13" i="2"/>
  <c r="Y13" i="2" s="1"/>
  <c r="P13" i="2"/>
  <c r="H13" i="2"/>
  <c r="X12" i="2"/>
  <c r="Y12" i="2" s="1"/>
  <c r="H12" i="2"/>
  <c r="W11" i="2"/>
  <c r="X11" i="2" s="1"/>
  <c r="Y11" i="2" s="1"/>
  <c r="C11" i="2"/>
  <c r="X8" i="2"/>
  <c r="Y8" i="2" s="1"/>
  <c r="C8" i="2"/>
  <c r="U21" i="1"/>
  <c r="W19" i="1"/>
  <c r="X19" i="1" s="1"/>
  <c r="Y19" i="1" s="1"/>
  <c r="I19" i="1"/>
  <c r="C19" i="1" s="1"/>
  <c r="I18" i="1"/>
  <c r="X17" i="1"/>
  <c r="Y17" i="1" s="1"/>
  <c r="H17" i="1"/>
  <c r="I17" i="1" s="1"/>
  <c r="X16" i="1"/>
  <c r="Y16" i="1" s="1"/>
  <c r="X15" i="1"/>
  <c r="Y15" i="1" s="1"/>
  <c r="P15" i="1"/>
  <c r="H15" i="1"/>
  <c r="I15" i="1" s="1"/>
  <c r="X14" i="1"/>
  <c r="Y14" i="1" s="1"/>
  <c r="P14" i="1"/>
  <c r="H14" i="1"/>
  <c r="I14" i="1" s="1"/>
  <c r="X13" i="1"/>
  <c r="Y13" i="1" s="1"/>
  <c r="P13" i="1"/>
  <c r="H13" i="1"/>
  <c r="I13" i="1" s="1"/>
  <c r="X12" i="1"/>
  <c r="Y12" i="1" s="1"/>
  <c r="H12" i="1"/>
  <c r="I12" i="1" s="1"/>
  <c r="W11" i="1"/>
  <c r="X11" i="1" s="1"/>
  <c r="Y11" i="1" s="1"/>
  <c r="I11" i="1"/>
  <c r="O9" i="1"/>
  <c r="X8" i="1"/>
  <c r="Y8" i="1" s="1"/>
  <c r="I8" i="1"/>
  <c r="C8" i="1"/>
  <c r="C11" i="5" l="1"/>
  <c r="C11" i="1"/>
  <c r="C11" i="4"/>
  <c r="C11" i="3"/>
</calcChain>
</file>

<file path=xl/sharedStrings.xml><?xml version="1.0" encoding="utf-8"?>
<sst xmlns="http://schemas.openxmlformats.org/spreadsheetml/2006/main" count="1296" uniqueCount="215">
  <si>
    <t>Document de travail</t>
  </si>
  <si>
    <t>Investissement retenu 2020</t>
  </si>
  <si>
    <t>Date de validation :</t>
  </si>
  <si>
    <t>Gain attendu 2020</t>
  </si>
  <si>
    <t>Objectifs</t>
  </si>
  <si>
    <t>Cibles</t>
  </si>
  <si>
    <t>Actions</t>
  </si>
  <si>
    <t>Bilan économique</t>
  </si>
  <si>
    <t>Description</t>
  </si>
  <si>
    <t>Gain potentiel global %</t>
  </si>
  <si>
    <t>Délai</t>
  </si>
  <si>
    <t>Description (Indicateur)</t>
  </si>
  <si>
    <t>Cible</t>
  </si>
  <si>
    <t>potentiel annuel en kWh ou en m3 suivant délai travaux</t>
  </si>
  <si>
    <t>gain consommation annuelle%</t>
  </si>
  <si>
    <t>Période de référence - début</t>
  </si>
  <si>
    <t>Période référence - fin</t>
  </si>
  <si>
    <t>Valeur période de référence</t>
  </si>
  <si>
    <t>Valeur
 période actuelle</t>
  </si>
  <si>
    <t>Référence
PACS
PAP</t>
  </si>
  <si>
    <t>Moyens mis en œuvre</t>
  </si>
  <si>
    <t>Resp. action</t>
  </si>
  <si>
    <t>Processus concerné</t>
  </si>
  <si>
    <t>Résultats attendus</t>
  </si>
  <si>
    <t>Méthode de vérification des résultats</t>
  </si>
  <si>
    <t>Gain
annuel €</t>
  </si>
  <si>
    <t>Investissement
€</t>
  </si>
  <si>
    <t>temps retour sur investissement</t>
  </si>
  <si>
    <t>Commentaires</t>
  </si>
  <si>
    <t>en mois</t>
  </si>
  <si>
    <t>en année</t>
  </si>
  <si>
    <t>Actions à mettre en oeuvre pour améliorer notre performance énergétique</t>
  </si>
  <si>
    <t xml:space="preserve">Maintien de la performance électrique
</t>
  </si>
  <si>
    <t>2021</t>
  </si>
  <si>
    <t>Diminution du nombre de fuites de notre réseau d'air comprimé (en %)</t>
  </si>
  <si>
    <t>Décembre 2022</t>
  </si>
  <si>
    <t>Audit réalisé
100% fuites traitées 
limiter la perte annuelle de 33 900 KWH</t>
  </si>
  <si>
    <t>2022</t>
  </si>
  <si>
    <t>audit non réalisé</t>
  </si>
  <si>
    <t>Réaliser audit externe réseau air comprimé 2022</t>
  </si>
  <si>
    <t>AEHZ - 1053€ / jour</t>
  </si>
  <si>
    <t>Septembre 2022</t>
  </si>
  <si>
    <t>Audit des fuites d'air comprimé</t>
  </si>
  <si>
    <t>Rapport d'audit</t>
  </si>
  <si>
    <t>2 jours de prestation</t>
  </si>
  <si>
    <t>0% fuites traitées
26 000 KWh / an</t>
  </si>
  <si>
    <t>Plan action</t>
  </si>
  <si>
    <t>5 jours MO interne</t>
  </si>
  <si>
    <t>100% fuites air éliminées</t>
  </si>
  <si>
    <t>Tableau de suivi des réparations</t>
  </si>
  <si>
    <t>travaux en interne
mission maintenance</t>
  </si>
  <si>
    <t>Mesurer les consommations éléctriques pertinentes salaison du poste TR31</t>
  </si>
  <si>
    <t>décembre  2022</t>
  </si>
  <si>
    <t>22 départs instrumentés dans lina</t>
  </si>
  <si>
    <t>2020</t>
  </si>
  <si>
    <t>0 départ</t>
  </si>
  <si>
    <t xml:space="preserve">Instrumenter 22 départs </t>
  </si>
  <si>
    <t>CSA</t>
  </si>
  <si>
    <t>22 départs instrumentés</t>
  </si>
  <si>
    <t>compteurs dans lina</t>
  </si>
  <si>
    <t>en commande</t>
  </si>
  <si>
    <t xml:space="preserve">Amélioration de la performance thermique
</t>
  </si>
  <si>
    <t>Assurer le bon fonctionnement des organes vapeur</t>
  </si>
  <si>
    <t>perte annuelle
0 kWh</t>
  </si>
  <si>
    <t>perte annuelle
215 000 kWh</t>
  </si>
  <si>
    <t>Remplacer les purgeurs défectueux suivant audit Armstrong de 2021</t>
  </si>
  <si>
    <t>économie annuelle de 2500€</t>
  </si>
  <si>
    <t>nombre de purgeurs défectueux remplacés</t>
  </si>
  <si>
    <t>payé - commandé</t>
  </si>
  <si>
    <t xml:space="preserve">Limiter les déperditions thermiques </t>
  </si>
  <si>
    <t>limiter la perte annuelle
à 10 221 kWh</t>
  </si>
  <si>
    <t>perte annuelle
103 120 kWh</t>
  </si>
  <si>
    <t xml:space="preserve">PAP085
#041
</t>
  </si>
  <si>
    <t>isoler longueur droites nouveaux débitmètres ajoutés
Fessman, schrotter, stephan</t>
  </si>
  <si>
    <t>PV réception travaux</t>
  </si>
  <si>
    <t>limiter la perte annuelle
à 20 696 kWh</t>
  </si>
  <si>
    <t>perte annuelle
177 768 kWh</t>
  </si>
  <si>
    <t>Calorifuger zone comble au dessus du local technique</t>
  </si>
  <si>
    <t>économie annuelle de 4226€</t>
  </si>
  <si>
    <t>limiter la perte annuelle
à 7 696 kWh</t>
  </si>
  <si>
    <t>perte annuelle
68 315 kWh</t>
  </si>
  <si>
    <t xml:space="preserve">PAP087
#041
</t>
  </si>
  <si>
    <t>Calorifuger zone de production fabrication seroba et colussi</t>
  </si>
  <si>
    <t>économie annuelle de 1515€</t>
  </si>
  <si>
    <t>limiter la perte annuelle
à 19 586 kWh</t>
  </si>
  <si>
    <t>perte annuelle
131 800 kWh</t>
  </si>
  <si>
    <t>Calorifuger zone comble au dessus baratte - lavage</t>
  </si>
  <si>
    <t>économie annuelle de 2805€</t>
  </si>
  <si>
    <t>Vérifier consommation de vapeur / projet BEC</t>
  </si>
  <si>
    <t>1 Compteur en place</t>
  </si>
  <si>
    <t>0 Compteur en place</t>
  </si>
  <si>
    <t>#042</t>
  </si>
  <si>
    <t>Mesurer consommation vapeur dédiée à la production d'eau chaude pour comparer avec la BEC</t>
  </si>
  <si>
    <t>réemploi
débitmètre
vapeur
inutilisé</t>
  </si>
  <si>
    <t>compteur en place et validation de la substitution de la consommation de vapeur</t>
  </si>
  <si>
    <t>Compteur dans lina</t>
  </si>
  <si>
    <t>Récupération d'un débitmètre vapeur disponible pour ce projet</t>
  </si>
  <si>
    <t>Substituer la vapeur de la laveuse de rolls par la BEC</t>
  </si>
  <si>
    <t>inconnu
cf travaux neufs</t>
  </si>
  <si>
    <t>substitution 100% vapeur 
par BEC</t>
  </si>
  <si>
    <t>2019</t>
  </si>
  <si>
    <t>dépense vapeur
 24 MWh / mois
414 tonne / an</t>
  </si>
  <si>
    <t>Alimenter la seroba avec la boucle eau chaude, à la place de la vapeur</t>
  </si>
  <si>
    <t>Projet global usine cooperl</t>
  </si>
  <si>
    <t xml:space="preserve">économiser 414 tonne de vapeur par an sur la Seroba
288 MWh / an </t>
  </si>
  <si>
    <t>Comptage en place
85.CV.LV.004</t>
  </si>
  <si>
    <t>Hypothèse de calcul où toute la vapeur serait substituée par la boucle eau chaude
Gains faibles / aux travaux à réaliser</t>
  </si>
  <si>
    <t>Substituer la vapeur de la laveuse de bac europe par la BEC</t>
  </si>
  <si>
    <t>inconnu
pas de mesure</t>
  </si>
  <si>
    <t>Alimenter la la laveuse de bac europe avec la boucle eau chaude, à la place de la vapeur</t>
  </si>
  <si>
    <t>substituer la vapeur à hauteur de ce que la BEC consommera</t>
  </si>
  <si>
    <t>Compteur en place sur la BEC qui indiquera l'énergie substituée</t>
  </si>
  <si>
    <t xml:space="preserve">Diminution des 
consommations
d'eau
</t>
  </si>
  <si>
    <t>Diminuer les consommations d'eau de la laveuse de bac europe</t>
  </si>
  <si>
    <t>inconnu
devis non signé</t>
  </si>
  <si>
    <t>consommation
annuelle
eau froide + chaude
3200 m3</t>
  </si>
  <si>
    <t>consommation
annuelle
eau froide + chaude
5600 m3</t>
  </si>
  <si>
    <t>Remplacer la laveuse de bac europe 1 piste par une double laveuse de bac europe Colussi</t>
  </si>
  <si>
    <t>économiser 2400 m3 / an</t>
  </si>
  <si>
    <t>comptage sur lina des compteurs
85.CO.LF.405
85.CO.LC.405</t>
  </si>
  <si>
    <t>Mesure des consommations d'eau pour facturer au plus juste</t>
  </si>
  <si>
    <t>Améliorer le plan de comptage</t>
  </si>
  <si>
    <t>- station de décongélation en eau perdue 2 mesuré (eau chaude et froide)
- lavage barrate, moussage barrate, rinçage barrate
- douche de cuisson + lavage cellules</t>
  </si>
  <si>
    <t>compteurs en attente de chiffrage</t>
  </si>
  <si>
    <t>- Chiffrer les compteurs nécessaires + câbles + relais
-  Chiffrer mise en place avec bypass
- Raccorder et mise en service sous lina</t>
  </si>
  <si>
    <t>Energie</t>
  </si>
  <si>
    <t xml:space="preserve"> Actions à mettre en oeuvre face aux risques et opportunités</t>
  </si>
  <si>
    <t>Enjeux économique interne - externe
Enjeux technologique interne</t>
  </si>
  <si>
    <t>Processus budgétaire Cooperl
Levier de financement des projets environnementaux
Mise en place de projets d'économies d'eau et d'énergies</t>
  </si>
  <si>
    <t>Septembre 2021</t>
  </si>
  <si>
    <t xml:space="preserve">
Proposer 5 projets dans la base de données MDE : avec études des leviers de financements, CEE éventuels, retours sur investissements</t>
  </si>
  <si>
    <t>0/5</t>
  </si>
  <si>
    <t>#025</t>
  </si>
  <si>
    <t>Quantifier des actions d'économie d'énergie, 
à travers une base de données de potentiels et d'outils en ligne à compléter 
systématiser l'étude des financements sur les projets (gestion de projet) - vision des subventions possibles</t>
  </si>
  <si>
    <t>Base de données projets</t>
  </si>
  <si>
    <t>Avant choix des projets d'investissements retenus 2020</t>
  </si>
  <si>
    <t>Base de donnée complète avec le chiffrage des 5 projets attendus avec les gains énergétiques et financiers</t>
  </si>
  <si>
    <t>selon projets 
proposés</t>
  </si>
  <si>
    <t>selon projets 
proposés</t>
  </si>
  <si>
    <t>Enjeux Légal interne et externe</t>
  </si>
  <si>
    <t>Revue de conformité de l'activité
Respect de la réglementation</t>
  </si>
  <si>
    <t>octobre 2021</t>
  </si>
  <si>
    <t xml:space="preserve">Atteindre un taux évaluation de 100% sur le périmètre énergie et de 80% de conformité </t>
  </si>
  <si>
    <t>Tx évaluation 88%
Tx conformité 84%</t>
  </si>
  <si>
    <t>Tx évaluation 88%
Tx conformité 84%</t>
  </si>
  <si>
    <t>#026</t>
  </si>
  <si>
    <t>echoveille</t>
  </si>
  <si>
    <t>Avant audit 2022</t>
  </si>
  <si>
    <t>exigences légales respectées
avec 100% des textes évalués et un taux de conformité de 85%</t>
  </si>
  <si>
    <t>Taux d'évaluation et de conformité</t>
  </si>
  <si>
    <t>somme potentiels / projets</t>
  </si>
  <si>
    <t>Consommation 
électricité kWh 2019</t>
  </si>
  <si>
    <t>Consommation 
vapeur kWh 2019</t>
  </si>
  <si>
    <t>Consommation 
eau m3 2019</t>
  </si>
  <si>
    <t>conso revue energetique
cle repartition CSA/CVI</t>
  </si>
  <si>
    <t>conso electricité 2021</t>
  </si>
  <si>
    <t>kwh</t>
  </si>
  <si>
    <t>conso vapeur 2021</t>
  </si>
  <si>
    <t>conso eau 2021</t>
  </si>
  <si>
    <t>m3</t>
  </si>
  <si>
    <t>perte annuelle
à 19 586 kWh</t>
  </si>
  <si>
    <t>12 K€</t>
  </si>
  <si>
    <t>audit réalisé 
semaine 26</t>
  </si>
  <si>
    <t>juin 2022</t>
  </si>
  <si>
    <t>fait le 6 mai</t>
  </si>
  <si>
    <t>perte annuelle
10221 kWh</t>
  </si>
  <si>
    <t>débitmètre vapeur récupéré, il faut le faire paramétrer</t>
  </si>
  <si>
    <t>100% fuites traitées
26 000 KWh / an</t>
  </si>
  <si>
    <t>01/08/2022</t>
  </si>
  <si>
    <t>payé - commandé
(le coût matière a augmenté sur l'ancien devis et cegelec demande un complément)</t>
  </si>
  <si>
    <r>
      <rPr>
        <sz val="11"/>
        <color rgb="FF000000"/>
        <rFont val="Arial"/>
      </rPr>
      <t xml:space="preserve">perte annuelle
</t>
    </r>
    <r>
      <rPr>
        <sz val="11"/>
        <color rgb="FF000000"/>
        <rFont val="Arial"/>
      </rPr>
      <t>7 696 kWh</t>
    </r>
  </si>
  <si>
    <t>2023</t>
  </si>
  <si>
    <t>3 compteurs / 5 en service</t>
  </si>
  <si>
    <t>Tx évaluation 97%
Tx conformité 99%</t>
  </si>
  <si>
    <r>
      <rPr>
        <sz val="11"/>
        <color rgb="FF000000"/>
        <rFont val="Arial"/>
      </rPr>
      <t xml:space="preserve">perte annuelle
</t>
    </r>
    <r>
      <rPr>
        <sz val="11"/>
        <color rgb="FF000000"/>
        <rFont val="Arial"/>
      </rPr>
      <t>7 696 kWh</t>
    </r>
  </si>
  <si>
    <t>perte annuelle
131 800 KWh</t>
  </si>
  <si>
    <t>limiter la perte annuelle
à 4 972 KWh</t>
  </si>
  <si>
    <t>perte annuelle
38 547 KWh</t>
  </si>
  <si>
    <t>perte annuelle
4 972 KWh</t>
  </si>
  <si>
    <t>ajout en fin d'année : calorifuger les dernières longueures en local technique  + combles décongélation eau perdue</t>
  </si>
  <si>
    <t>économie annuelle de 1308€</t>
  </si>
  <si>
    <t>évaluer les pertes
 et les éliminer</t>
  </si>
  <si>
    <t>perte annuelle
inconnue</t>
  </si>
  <si>
    <t>ajout fin d'année
Auditer le réseau vapeur salaison
Campagne 2022</t>
  </si>
  <si>
    <t>rapport d'audit avec estimation pertes</t>
  </si>
  <si>
    <t>rapport d'audit</t>
  </si>
  <si>
    <t>éliminer les pertes annuelles de 8 400 KWhPCS</t>
  </si>
  <si>
    <t>perte annuelle
8 400 KWhPCS</t>
  </si>
  <si>
    <t>ajout en fin d'année - matelas isolants sur les 4 débitmètres vapeur en servcie (schrotter, fessman, production ecs et stephan)</t>
  </si>
  <si>
    <t>ACGM</t>
  </si>
  <si>
    <t>débitmètre en place, reste à câbler</t>
  </si>
  <si>
    <t xml:space="preserve">Visa responsable maintenance et travaux neufs </t>
  </si>
  <si>
    <t>Visa directeur de site:</t>
  </si>
  <si>
    <t xml:space="preserve">Maintenance </t>
  </si>
  <si>
    <t>PLAN D'ACTION économie d'énergie</t>
  </si>
  <si>
    <t>Maintenance
générale</t>
  </si>
  <si>
    <t xml:space="preserve">Visa directeur de site </t>
  </si>
  <si>
    <t>Visa responsable maintenance et travaux neufs</t>
  </si>
  <si>
    <t>Mr énergie</t>
  </si>
  <si>
    <r>
      <rPr>
        <sz val="11"/>
        <color rgb="FF000000"/>
        <rFont val="Calibri"/>
        <scheme val="minor"/>
      </rPr>
      <t>PAP</t>
    </r>
    <r>
      <rPr>
        <sz val="11"/>
        <color rgb="FF000000"/>
        <rFont val="Calibri"/>
        <scheme val="minor"/>
      </rPr>
      <t xml:space="preserve">110
</t>
    </r>
    <r>
      <rPr>
        <sz val="11"/>
        <color rgb="FF000000"/>
        <rFont val="Calibri"/>
        <scheme val="minor"/>
      </rPr>
      <t>#053</t>
    </r>
  </si>
  <si>
    <r>
      <rPr>
        <sz val="11"/>
        <color rgb="FF000000"/>
        <rFont val="Calibri"/>
        <scheme val="minor"/>
      </rPr>
      <t xml:space="preserve">PAP101
</t>
    </r>
    <r>
      <rPr>
        <sz val="11"/>
        <color rgb="FF000000"/>
        <rFont val="Calibri"/>
        <scheme val="minor"/>
      </rPr>
      <t>#041</t>
    </r>
  </si>
  <si>
    <r>
      <rPr>
        <sz val="11"/>
        <color rgb="FF000000"/>
        <rFont val="Calibri"/>
        <scheme val="minor"/>
      </rPr>
      <t xml:space="preserve">PAP096
</t>
    </r>
    <r>
      <rPr>
        <sz val="11"/>
        <color rgb="FF000000"/>
        <rFont val="Calibri"/>
        <scheme val="minor"/>
      </rPr>
      <t>#048</t>
    </r>
  </si>
  <si>
    <r>
      <rPr>
        <sz val="11"/>
        <color rgb="FF000000"/>
        <rFont val="Calibri"/>
        <scheme val="minor"/>
      </rPr>
      <t xml:space="preserve">PAP106
</t>
    </r>
    <r>
      <rPr>
        <sz val="11"/>
        <color rgb="FF000000"/>
        <rFont val="Calibri"/>
        <scheme val="minor"/>
      </rPr>
      <t>#049</t>
    </r>
  </si>
  <si>
    <r>
      <rPr>
        <sz val="11"/>
        <color rgb="FF000000"/>
        <rFont val="Calibri"/>
        <scheme val="minor"/>
      </rPr>
      <t xml:space="preserve">PAP103
</t>
    </r>
    <r>
      <rPr>
        <sz val="11"/>
        <color rgb="FF000000"/>
        <rFont val="Calibri"/>
        <scheme val="minor"/>
      </rPr>
      <t>#041</t>
    </r>
  </si>
  <si>
    <r>
      <rPr>
        <sz val="11"/>
        <color rgb="FF000000"/>
        <rFont val="Calibri"/>
        <scheme val="minor"/>
      </rPr>
      <t>PAP</t>
    </r>
    <r>
      <rPr>
        <sz val="11"/>
        <color rgb="FF000000"/>
        <rFont val="Calibri"/>
        <scheme val="minor"/>
      </rPr>
      <t xml:space="preserve">086
</t>
    </r>
    <r>
      <rPr>
        <sz val="11"/>
        <color rgb="FF000000"/>
        <rFont val="Calibri"/>
        <scheme val="minor"/>
      </rPr>
      <t>#050</t>
    </r>
  </si>
  <si>
    <r>
      <rPr>
        <sz val="11"/>
        <color rgb="FF000000"/>
        <rFont val="Calibri"/>
        <scheme val="minor"/>
      </rPr>
      <t>PAP</t>
    </r>
    <r>
      <rPr>
        <sz val="11"/>
        <color rgb="FF000000"/>
        <rFont val="Calibri"/>
        <scheme val="minor"/>
      </rPr>
      <t xml:space="preserve">086
</t>
    </r>
    <r>
      <rPr>
        <sz val="11"/>
        <color rgb="FF000000"/>
        <rFont val="Calibri"/>
        <scheme val="minor"/>
      </rPr>
      <t>#051</t>
    </r>
  </si>
  <si>
    <r>
      <rPr>
        <sz val="11"/>
        <color rgb="FF000000"/>
        <rFont val="Calibri"/>
        <scheme val="minor"/>
      </rPr>
      <t xml:space="preserve">PAP100
</t>
    </r>
    <r>
      <rPr>
        <sz val="11"/>
        <color rgb="FF000000"/>
        <rFont val="Calibri"/>
        <scheme val="minor"/>
      </rPr>
      <t>#052</t>
    </r>
  </si>
  <si>
    <t>1053€ / jour</t>
  </si>
  <si>
    <t xml:space="preserve">Remplacer les purgeurs défectueux suivant audit </t>
  </si>
  <si>
    <t>isoler longueur droites nouveaux débitmètres ajoutés</t>
  </si>
  <si>
    <t xml:space="preserve">Projet global usine </t>
  </si>
  <si>
    <t>Suivre l'évolution de la réglementation et veiller à la conformité du site 
1) s'intégrer à l'équipe - vérifier textes règlementaires
2) vérifier si textes applicables secteur
3) mettre actions en place</t>
  </si>
  <si>
    <t>Suivre l'évolution de la réglementation et veiller à la conformité du site 
1) s'intégrer à l'équipe MDE - vérifier textes règlementaires
2) vérifier si textes applicables secteur
3) mettre actions en place</t>
  </si>
  <si>
    <t>Base de donnée des projets</t>
  </si>
  <si>
    <t>Réparer les fuites d'air selon 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</si>
</sst>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[$€-1]"/>
    <numFmt numFmtId="165" formatCode="&quot; &quot;mmmm&quot; &quot;yyyy"/>
    <numFmt numFmtId="166" formatCode="0.0"/>
    <numFmt numFmtId="167" formatCode="d/m"/>
  </numFmts>
  <fonts count="17">
    <font>
      <sz val="11"/>
      <color rgb="FF000000"/>
      <name val="Calibri"/>
      <scheme val="minor"/>
    </font>
    <font>
      <sz val="11"/>
      <color rgb="FF000000"/>
      <name val="Arial"/>
    </font>
    <font>
      <b/>
      <sz val="24"/>
      <color rgb="FFFF0000"/>
      <name val="Arial"/>
    </font>
    <font>
      <sz val="36"/>
      <color rgb="FF000000"/>
      <name val="Arial"/>
    </font>
    <font>
      <sz val="11"/>
      <name val="Calibri"/>
    </font>
    <font>
      <sz val="12"/>
      <color rgb="FF000000"/>
      <name val="Arial"/>
    </font>
    <font>
      <sz val="10"/>
      <color rgb="FF000000"/>
      <name val="Arial"/>
    </font>
    <font>
      <sz val="11"/>
      <color rgb="FFFFFFFF"/>
      <name val="Arial"/>
    </font>
    <font>
      <b/>
      <sz val="12"/>
      <color rgb="FFFFFFFF"/>
      <name val="Arial"/>
    </font>
    <font>
      <sz val="14"/>
      <color rgb="FF000000"/>
      <name val="Arial"/>
    </font>
    <font>
      <b/>
      <sz val="11"/>
      <color rgb="FF000000"/>
      <name val="Arial"/>
    </font>
    <font>
      <b/>
      <sz val="14"/>
      <color rgb="FF6AA84F"/>
      <name val="Arial"/>
    </font>
    <font>
      <u/>
      <sz val="11"/>
      <color rgb="FF000000"/>
      <name val="Arial"/>
    </font>
    <font>
      <b/>
      <sz val="11"/>
      <color rgb="FFFF0000"/>
      <name val="Arial"/>
    </font>
    <font>
      <u/>
      <sz val="11"/>
      <color rgb="FF000000"/>
      <name val="Arial"/>
    </font>
    <font>
      <sz val="11"/>
      <color theme="1"/>
      <name val="Calibri"/>
      <scheme val="minor"/>
    </font>
    <font>
      <sz val="9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4F81BD"/>
        <bgColor rgb="FF4F81BD"/>
      </patternFill>
    </fill>
    <fill>
      <patternFill patternType="solid">
        <fgColor rgb="FF95B3D7"/>
        <bgColor rgb="FF95B3D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theme="9"/>
        <bgColor theme="9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1" fontId="1" fillId="5" borderId="4" xfId="0" applyNumberFormat="1" applyFont="1" applyFill="1" applyBorder="1" applyAlignment="1">
      <alignment horizontal="center" vertical="center" wrapText="1"/>
    </xf>
    <xf numFmtId="10" fontId="1" fillId="5" borderId="4" xfId="0" applyNumberFormat="1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164" fontId="1" fillId="5" borderId="4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 wrapText="1"/>
    </xf>
    <xf numFmtId="164" fontId="1" fillId="5" borderId="4" xfId="0" applyNumberFormat="1" applyFont="1" applyFill="1" applyBorder="1" applyAlignment="1">
      <alignment horizontal="center" vertical="center" wrapText="1"/>
    </xf>
    <xf numFmtId="164" fontId="1" fillId="5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/>
    </xf>
    <xf numFmtId="3" fontId="1" fillId="5" borderId="4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/>
    </xf>
    <xf numFmtId="2" fontId="1" fillId="5" borderId="4" xfId="0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10" fontId="1" fillId="5" borderId="4" xfId="0" applyNumberFormat="1" applyFont="1" applyFill="1" applyBorder="1" applyAlignment="1">
      <alignment horizontal="center" vertical="center" wrapText="1"/>
    </xf>
    <xf numFmtId="164" fontId="1" fillId="5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textRotation="90"/>
    </xf>
    <xf numFmtId="10" fontId="11" fillId="5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0" fillId="5" borderId="4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10" fontId="1" fillId="6" borderId="4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4" fillId="5" borderId="4" xfId="0" applyNumberFormat="1" applyFont="1" applyFill="1" applyBorder="1" applyAlignment="1">
      <alignment horizontal="center" vertical="center" wrapText="1"/>
    </xf>
    <xf numFmtId="166" fontId="1" fillId="5" borderId="4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/>
    </xf>
    <xf numFmtId="3" fontId="16" fillId="5" borderId="14" xfId="0" applyNumberFormat="1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3" fontId="1" fillId="8" borderId="0" xfId="0" applyNumberFormat="1" applyFont="1" applyFill="1" applyAlignment="1">
      <alignment horizontal="center" vertical="center"/>
    </xf>
    <xf numFmtId="3" fontId="16" fillId="8" borderId="1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167" fontId="1" fillId="9" borderId="4" xfId="0" applyNumberFormat="1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167" fontId="1" fillId="2" borderId="4" xfId="0" applyNumberFormat="1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7" fillId="4" borderId="5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7" fillId="3" borderId="5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8" fillId="4" borderId="11" xfId="0" applyFont="1" applyFill="1" applyBorder="1" applyAlignment="1">
      <alignment horizontal="center" vertical="center" wrapText="1"/>
    </xf>
    <xf numFmtId="10" fontId="11" fillId="0" borderId="11" xfId="0" applyNumberFormat="1" applyFont="1" applyBorder="1" applyAlignment="1">
      <alignment horizontal="center" vertical="center" wrapText="1"/>
    </xf>
    <xf numFmtId="0" fontId="4" fillId="0" borderId="13" xfId="0" applyFont="1" applyBorder="1"/>
    <xf numFmtId="49" fontId="1" fillId="0" borderId="11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textRotation="90"/>
    </xf>
    <xf numFmtId="165" fontId="7" fillId="4" borderId="11" xfId="0" applyNumberFormat="1" applyFont="1" applyFill="1" applyBorder="1" applyAlignment="1">
      <alignment horizontal="center" vertical="center" wrapText="1"/>
    </xf>
    <xf numFmtId="10" fontId="11" fillId="5" borderId="11" xfId="0" applyNumberFormat="1" applyFont="1" applyFill="1" applyBorder="1" applyAlignment="1">
      <alignment horizontal="center" vertical="center" wrapText="1"/>
    </xf>
    <xf numFmtId="49" fontId="1" fillId="5" borderId="11" xfId="0" applyNumberFormat="1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164" fontId="1" fillId="0" borderId="0" xfId="0" applyNumberFormat="1" applyFont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5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4wg81qvuM5co4ZwoJq9w9WCQ2n_zPOT8IAZWQXo86Lk/edit" TargetMode="External"/><Relationship Id="rId3" Type="http://schemas.openxmlformats.org/officeDocument/2006/relationships/hyperlink" Target="https://docs.google.com/document/d/1S_OycxLroakPUiV3FXhN_KW8Trv-oW8iQ0fvpeUwstI/edit?usp=sharing" TargetMode="External"/><Relationship Id="rId7" Type="http://schemas.openxmlformats.org/officeDocument/2006/relationships/hyperlink" Target="https://docs.google.com/document/d/1vzz92u8F4Rt5fA7tNP_3Y3lqa4KZURakGH21EtLbUWc/edit" TargetMode="External"/><Relationship Id="rId2" Type="http://schemas.openxmlformats.org/officeDocument/2006/relationships/hyperlink" Target="https://docs.google.com/document/d/1fZNSQ-VBTBj5wvj4W5uXZIW3t1qtj1r7HynestDiB1U/edit" TargetMode="External"/><Relationship Id="rId1" Type="http://schemas.openxmlformats.org/officeDocument/2006/relationships/hyperlink" Target="https://docs.google.com/spreadsheets/d/1Pmpr9iTadeIN0d7D2PWsWFdyvXefVPpUTaLgfAc1L8c/edit?usp=sharing" TargetMode="External"/><Relationship Id="rId6" Type="http://schemas.openxmlformats.org/officeDocument/2006/relationships/hyperlink" Target="https://docs.google.com/document/d/1jcj9l2WJa5sIsKR6jJ4Q5w-P2mwbRs7M3MoBv5c_rA0/edit?usp=sharing" TargetMode="External"/><Relationship Id="rId11" Type="http://schemas.openxmlformats.org/officeDocument/2006/relationships/hyperlink" Target="https://docs.google.com/document/d/1gFyQl1acd7pVyKz3y_-E3QVsSKwcwTmqsnRJRt8DTZU/edit" TargetMode="External"/><Relationship Id="rId5" Type="http://schemas.openxmlformats.org/officeDocument/2006/relationships/hyperlink" Target="https://docs.google.com/document/d/1_7k-uVUiuoRq5lM8G1MshlcjPzPie4212zbbt_bPS1Q/edit?usp=sharing" TargetMode="External"/><Relationship Id="rId10" Type="http://schemas.openxmlformats.org/officeDocument/2006/relationships/hyperlink" Target="https://docs.google.com/document/d/16qalxKgykhAFEVIWE0VtD8gpZ5ZKlcGUBTwJ-bTtxEA/edit?usp=sharing" TargetMode="External"/><Relationship Id="rId4" Type="http://schemas.openxmlformats.org/officeDocument/2006/relationships/hyperlink" Target="https://docs.google.com/document/d/1uzGibvGGKbhCtvy-FtYj9-CMk6G2iX-x41R7xCosD44/edit" TargetMode="External"/><Relationship Id="rId9" Type="http://schemas.openxmlformats.org/officeDocument/2006/relationships/hyperlink" Target="https://docs.google.com/document/d/14wg81qvuM5co4ZwoJq9w9WCQ2n_zPOT8IAZWQXo86Lk/edit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4wg81qvuM5co4ZwoJq9w9WCQ2n_zPOT8IAZWQXo86Lk/edit" TargetMode="External"/><Relationship Id="rId3" Type="http://schemas.openxmlformats.org/officeDocument/2006/relationships/hyperlink" Target="https://docs.google.com/document/d/1S_OycxLroakPUiV3FXhN_KW8Trv-oW8iQ0fvpeUwstI/edit?usp=sharing" TargetMode="External"/><Relationship Id="rId7" Type="http://schemas.openxmlformats.org/officeDocument/2006/relationships/hyperlink" Target="https://docs.google.com/document/d/1vzz92u8F4Rt5fA7tNP_3Y3lqa4KZURakGH21EtLbUWc/edit" TargetMode="External"/><Relationship Id="rId2" Type="http://schemas.openxmlformats.org/officeDocument/2006/relationships/hyperlink" Target="https://docs.google.com/document/d/1fZNSQ-VBTBj5wvj4W5uXZIW3t1qtj1r7HynestDiB1U/edit" TargetMode="External"/><Relationship Id="rId1" Type="http://schemas.openxmlformats.org/officeDocument/2006/relationships/hyperlink" Target="https://docs.google.com/spreadsheets/d/1Pmpr9iTadeIN0d7D2PWsWFdyvXefVPpUTaLgfAc1L8c/edit?usp=sharing" TargetMode="External"/><Relationship Id="rId6" Type="http://schemas.openxmlformats.org/officeDocument/2006/relationships/hyperlink" Target="https://docs.google.com/document/d/1jcj9l2WJa5sIsKR6jJ4Q5w-P2mwbRs7M3MoBv5c_rA0/edit?usp=sharing" TargetMode="External"/><Relationship Id="rId11" Type="http://schemas.openxmlformats.org/officeDocument/2006/relationships/hyperlink" Target="https://docs.google.com/document/d/1gFyQl1acd7pVyKz3y_-E3QVsSKwcwTmqsnRJRt8DTZU/edit" TargetMode="External"/><Relationship Id="rId5" Type="http://schemas.openxmlformats.org/officeDocument/2006/relationships/hyperlink" Target="https://docs.google.com/document/d/1_7k-uVUiuoRq5lM8G1MshlcjPzPie4212zbbt_bPS1Q/edit?usp=sharing" TargetMode="External"/><Relationship Id="rId10" Type="http://schemas.openxmlformats.org/officeDocument/2006/relationships/hyperlink" Target="https://docs.google.com/document/d/16qalxKgykhAFEVIWE0VtD8gpZ5ZKlcGUBTwJ-bTtxEA/edit?usp=sharing" TargetMode="External"/><Relationship Id="rId4" Type="http://schemas.openxmlformats.org/officeDocument/2006/relationships/hyperlink" Target="https://docs.google.com/document/d/1uzGibvGGKbhCtvy-FtYj9-CMk6G2iX-x41R7xCosD44/edit" TargetMode="External"/><Relationship Id="rId9" Type="http://schemas.openxmlformats.org/officeDocument/2006/relationships/hyperlink" Target="https://docs.google.com/document/d/14wg81qvuM5co4ZwoJq9w9WCQ2n_zPOT8IAZWQXo86Lk/edi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4wg81qvuM5co4ZwoJq9w9WCQ2n_zPOT8IAZWQXo86Lk/edit" TargetMode="External"/><Relationship Id="rId3" Type="http://schemas.openxmlformats.org/officeDocument/2006/relationships/hyperlink" Target="https://docs.google.com/document/d/1S_OycxLroakPUiV3FXhN_KW8Trv-oW8iQ0fvpeUwstI/edit?usp=sharing" TargetMode="External"/><Relationship Id="rId7" Type="http://schemas.openxmlformats.org/officeDocument/2006/relationships/hyperlink" Target="https://docs.google.com/document/d/1vzz92u8F4Rt5fA7tNP_3Y3lqa4KZURakGH21EtLbUWc/edit" TargetMode="External"/><Relationship Id="rId2" Type="http://schemas.openxmlformats.org/officeDocument/2006/relationships/hyperlink" Target="https://docs.google.com/document/d/1fZNSQ-VBTBj5wvj4W5uXZIW3t1qtj1r7HynestDiB1U/edit" TargetMode="External"/><Relationship Id="rId1" Type="http://schemas.openxmlformats.org/officeDocument/2006/relationships/hyperlink" Target="https://docs.google.com/spreadsheets/d/1Pmpr9iTadeIN0d7D2PWsWFdyvXefVPpUTaLgfAc1L8c/edit?usp=sharing" TargetMode="External"/><Relationship Id="rId6" Type="http://schemas.openxmlformats.org/officeDocument/2006/relationships/hyperlink" Target="https://docs.google.com/document/d/1jcj9l2WJa5sIsKR6jJ4Q5w-P2mwbRs7M3MoBv5c_rA0/edit?usp=sharing" TargetMode="External"/><Relationship Id="rId11" Type="http://schemas.openxmlformats.org/officeDocument/2006/relationships/hyperlink" Target="https://docs.google.com/document/d/1gFyQl1acd7pVyKz3y_-E3QVsSKwcwTmqsnRJRt8DTZU/edit" TargetMode="External"/><Relationship Id="rId5" Type="http://schemas.openxmlformats.org/officeDocument/2006/relationships/hyperlink" Target="https://docs.google.com/document/d/1_7k-uVUiuoRq5lM8G1MshlcjPzPie4212zbbt_bPS1Q/edit?usp=sharing" TargetMode="External"/><Relationship Id="rId10" Type="http://schemas.openxmlformats.org/officeDocument/2006/relationships/hyperlink" Target="https://docs.google.com/document/d/16qalxKgykhAFEVIWE0VtD8gpZ5ZKlcGUBTwJ-bTtxEA/edit?usp=sharing" TargetMode="External"/><Relationship Id="rId4" Type="http://schemas.openxmlformats.org/officeDocument/2006/relationships/hyperlink" Target="https://docs.google.com/document/d/1uzGibvGGKbhCtvy-FtYj9-CMk6G2iX-x41R7xCosD44/edit" TargetMode="External"/><Relationship Id="rId9" Type="http://schemas.openxmlformats.org/officeDocument/2006/relationships/hyperlink" Target="https://docs.google.com/document/d/14wg81qvuM5co4ZwoJq9w9WCQ2n_zPOT8IAZWQXo86Lk/edit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4wg81qvuM5co4ZwoJq9w9WCQ2n_zPOT8IAZWQXo86Lk/edit" TargetMode="External"/><Relationship Id="rId3" Type="http://schemas.openxmlformats.org/officeDocument/2006/relationships/hyperlink" Target="https://docs.google.com/document/d/1S_OycxLroakPUiV3FXhN_KW8Trv-oW8iQ0fvpeUwstI/edit?usp=sharing" TargetMode="External"/><Relationship Id="rId7" Type="http://schemas.openxmlformats.org/officeDocument/2006/relationships/hyperlink" Target="https://docs.google.com/document/d/1vzz92u8F4Rt5fA7tNP_3Y3lqa4KZURakGH21EtLbUWc/edit" TargetMode="External"/><Relationship Id="rId2" Type="http://schemas.openxmlformats.org/officeDocument/2006/relationships/hyperlink" Target="https://docs.google.com/document/d/1fZNSQ-VBTBj5wvj4W5uXZIW3t1qtj1r7HynestDiB1U/edit" TargetMode="External"/><Relationship Id="rId1" Type="http://schemas.openxmlformats.org/officeDocument/2006/relationships/hyperlink" Target="https://docs.google.com/spreadsheets/d/1Pmpr9iTadeIN0d7D2PWsWFdyvXefVPpUTaLgfAc1L8c/edit?usp=sharing" TargetMode="External"/><Relationship Id="rId6" Type="http://schemas.openxmlformats.org/officeDocument/2006/relationships/hyperlink" Target="https://docs.google.com/document/d/1jcj9l2WJa5sIsKR6jJ4Q5w-P2mwbRs7M3MoBv5c_rA0/edit?usp=sharing" TargetMode="External"/><Relationship Id="rId11" Type="http://schemas.openxmlformats.org/officeDocument/2006/relationships/hyperlink" Target="https://docs.google.com/document/d/1gFyQl1acd7pVyKz3y_-E3QVsSKwcwTmqsnRJRt8DTZU/edit" TargetMode="External"/><Relationship Id="rId5" Type="http://schemas.openxmlformats.org/officeDocument/2006/relationships/hyperlink" Target="https://docs.google.com/document/d/1_7k-uVUiuoRq5lM8G1MshlcjPzPie4212zbbt_bPS1Q/edit?usp=sharing" TargetMode="External"/><Relationship Id="rId10" Type="http://schemas.openxmlformats.org/officeDocument/2006/relationships/hyperlink" Target="https://docs.google.com/document/d/16qalxKgykhAFEVIWE0VtD8gpZ5ZKlcGUBTwJ-bTtxEA/edit?usp=sharing" TargetMode="External"/><Relationship Id="rId4" Type="http://schemas.openxmlformats.org/officeDocument/2006/relationships/hyperlink" Target="https://docs.google.com/document/d/1uzGibvGGKbhCtvy-FtYj9-CMk6G2iX-x41R7xCosD44/edit" TargetMode="External"/><Relationship Id="rId9" Type="http://schemas.openxmlformats.org/officeDocument/2006/relationships/hyperlink" Target="https://docs.google.com/document/d/14wg81qvuM5co4ZwoJq9w9WCQ2n_zPOT8IAZWQXo86Lk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7"/>
  <sheetViews>
    <sheetView zoomScale="85" zoomScaleNormal="85" workbookViewId="0">
      <pane ySplit="7" topLeftCell="A8" activePane="bottomLeft" state="frozen"/>
      <selection pane="bottomLeft" activeCell="Z9" sqref="Z9"/>
    </sheetView>
  </sheetViews>
  <sheetFormatPr baseColWidth="10" defaultColWidth="14.42578125" defaultRowHeight="15" customHeight="1"/>
  <cols>
    <col min="1" max="1" width="14.140625" customWidth="1"/>
    <col min="2" max="2" width="29.140625" customWidth="1"/>
    <col min="3" max="3" width="17.85546875" customWidth="1"/>
    <col min="4" max="4" width="13.28515625" customWidth="1"/>
    <col min="5" max="5" width="30.140625" customWidth="1"/>
    <col min="6" max="6" width="17.7109375" customWidth="1"/>
    <col min="7" max="7" width="28.140625" customWidth="1"/>
    <col min="8" max="8" width="13.42578125" customWidth="1"/>
    <col min="9" max="9" width="13.5703125" customWidth="1"/>
    <col min="10" max="10" width="11.5703125" customWidth="1"/>
    <col min="11" max="11" width="12" customWidth="1"/>
    <col min="12" max="12" width="20.5703125" customWidth="1"/>
    <col min="13" max="13" width="20.140625" customWidth="1"/>
    <col min="14" max="14" width="12.5703125" customWidth="1"/>
    <col min="15" max="15" width="54.7109375" customWidth="1"/>
    <col min="16" max="16" width="23" customWidth="1"/>
    <col min="17" max="18" width="22.85546875" customWidth="1"/>
    <col min="19" max="19" width="23.42578125" customWidth="1"/>
    <col min="20" max="20" width="30" customWidth="1"/>
    <col min="21" max="21" width="28.42578125" customWidth="1"/>
    <col min="22" max="22" width="19.5703125" customWidth="1"/>
    <col min="23" max="23" width="18.5703125" customWidth="1"/>
    <col min="24" max="24" width="11.5703125" customWidth="1"/>
    <col min="25" max="25" width="10.7109375" customWidth="1"/>
    <col min="26" max="26" width="37.140625" customWidth="1"/>
  </cols>
  <sheetData>
    <row r="1" spans="1:26" ht="35.25" customHeight="1">
      <c r="A1" s="1"/>
      <c r="B1" s="93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>
      <c r="A2" s="1"/>
      <c r="B2" s="94" t="s">
        <v>194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6"/>
      <c r="O2" s="2" t="s">
        <v>192</v>
      </c>
      <c r="P2" s="100" t="s">
        <v>191</v>
      </c>
      <c r="Q2" s="76"/>
      <c r="R2" s="3"/>
      <c r="S2" s="101"/>
      <c r="T2" s="90"/>
      <c r="V2" s="102"/>
      <c r="W2" s="90"/>
      <c r="X2" s="91"/>
      <c r="Y2" s="90"/>
    </row>
    <row r="3" spans="1:26" ht="24.75" customHeight="1">
      <c r="A3" s="1"/>
      <c r="B3" s="97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9"/>
      <c r="O3" s="4" t="s">
        <v>2</v>
      </c>
      <c r="P3" s="100" t="s">
        <v>2</v>
      </c>
      <c r="Q3" s="76"/>
      <c r="R3" s="3"/>
      <c r="S3" s="90"/>
      <c r="T3" s="90"/>
      <c r="V3" s="89"/>
      <c r="W3" s="90"/>
      <c r="X3" s="91"/>
      <c r="Y3" s="90"/>
    </row>
    <row r="4" spans="1:26" ht="12.75" customHeight="1">
      <c r="A4" s="1"/>
      <c r="B4" s="5"/>
      <c r="C4" s="5"/>
      <c r="D4" s="5"/>
      <c r="E4" s="5"/>
      <c r="F4" s="6"/>
      <c r="G4" s="5"/>
      <c r="H4" s="5"/>
      <c r="I4" s="5"/>
      <c r="J4" s="5"/>
      <c r="K4" s="5"/>
      <c r="L4" s="5"/>
      <c r="M4" s="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9" customHeight="1">
      <c r="A5" s="1"/>
      <c r="B5" s="77" t="s">
        <v>4</v>
      </c>
      <c r="C5" s="78"/>
      <c r="D5" s="76"/>
      <c r="E5" s="77" t="s">
        <v>5</v>
      </c>
      <c r="F5" s="78"/>
      <c r="G5" s="78"/>
      <c r="H5" s="78"/>
      <c r="I5" s="78"/>
      <c r="J5" s="78"/>
      <c r="K5" s="78"/>
      <c r="L5" s="78"/>
      <c r="M5" s="76"/>
      <c r="N5" s="77" t="s">
        <v>6</v>
      </c>
      <c r="O5" s="78"/>
      <c r="P5" s="78"/>
      <c r="Q5" s="78"/>
      <c r="R5" s="78"/>
      <c r="S5" s="78"/>
      <c r="T5" s="78"/>
      <c r="U5" s="76"/>
      <c r="V5" s="77" t="s">
        <v>7</v>
      </c>
      <c r="W5" s="78"/>
      <c r="X5" s="78"/>
      <c r="Y5" s="78"/>
      <c r="Z5" s="76"/>
    </row>
    <row r="6" spans="1:26" ht="33.75" customHeight="1">
      <c r="A6" s="1"/>
      <c r="B6" s="73" t="s">
        <v>8</v>
      </c>
      <c r="C6" s="73" t="s">
        <v>9</v>
      </c>
      <c r="D6" s="73" t="s">
        <v>10</v>
      </c>
      <c r="E6" s="73" t="s">
        <v>11</v>
      </c>
      <c r="F6" s="84" t="s">
        <v>10</v>
      </c>
      <c r="G6" s="73" t="s">
        <v>12</v>
      </c>
      <c r="H6" s="73" t="s">
        <v>13</v>
      </c>
      <c r="I6" s="73" t="s">
        <v>14</v>
      </c>
      <c r="J6" s="73" t="s">
        <v>15</v>
      </c>
      <c r="K6" s="73" t="s">
        <v>16</v>
      </c>
      <c r="L6" s="73" t="s">
        <v>17</v>
      </c>
      <c r="M6" s="73" t="s">
        <v>18</v>
      </c>
      <c r="N6" s="73" t="s">
        <v>19</v>
      </c>
      <c r="O6" s="73" t="s">
        <v>8</v>
      </c>
      <c r="P6" s="73" t="s">
        <v>20</v>
      </c>
      <c r="Q6" s="73" t="s">
        <v>21</v>
      </c>
      <c r="R6" s="73" t="s">
        <v>22</v>
      </c>
      <c r="S6" s="73" t="s">
        <v>10</v>
      </c>
      <c r="T6" s="73" t="s">
        <v>23</v>
      </c>
      <c r="U6" s="73" t="s">
        <v>24</v>
      </c>
      <c r="V6" s="73" t="s">
        <v>25</v>
      </c>
      <c r="W6" s="73" t="s">
        <v>26</v>
      </c>
      <c r="X6" s="75" t="s">
        <v>27</v>
      </c>
      <c r="Y6" s="76"/>
      <c r="Z6" s="79" t="s">
        <v>28</v>
      </c>
    </row>
    <row r="7" spans="1:26" ht="35.25" customHeight="1">
      <c r="A7" s="1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" t="s">
        <v>29</v>
      </c>
      <c r="Y7" s="7" t="s">
        <v>30</v>
      </c>
      <c r="Z7" s="74"/>
    </row>
    <row r="8" spans="1:26" ht="46.5" customHeight="1">
      <c r="A8" s="83" t="s">
        <v>31</v>
      </c>
      <c r="B8" s="87" t="s">
        <v>32</v>
      </c>
      <c r="C8" s="85">
        <f>SUM(I8:I9)</f>
        <v>2.6792660871895013E-3</v>
      </c>
      <c r="D8" s="86" t="s">
        <v>33</v>
      </c>
      <c r="E8" s="87" t="s">
        <v>34</v>
      </c>
      <c r="F8" s="86" t="s">
        <v>35</v>
      </c>
      <c r="G8" s="103" t="s">
        <v>36</v>
      </c>
      <c r="H8" s="9">
        <v>26000</v>
      </c>
      <c r="I8" s="10">
        <f>H8/$C$40</f>
        <v>2.6792660871895013E-3</v>
      </c>
      <c r="J8" s="86" t="s">
        <v>33</v>
      </c>
      <c r="K8" s="86" t="s">
        <v>37</v>
      </c>
      <c r="L8" s="11" t="s">
        <v>38</v>
      </c>
      <c r="M8" s="11" t="s">
        <v>38</v>
      </c>
      <c r="N8" s="31"/>
      <c r="O8" s="12" t="s">
        <v>39</v>
      </c>
      <c r="P8" s="13" t="s">
        <v>207</v>
      </c>
      <c r="Q8" s="14" t="s">
        <v>198</v>
      </c>
      <c r="R8" s="12" t="s">
        <v>193</v>
      </c>
      <c r="S8" s="12" t="s">
        <v>41</v>
      </c>
      <c r="T8" s="14" t="s">
        <v>42</v>
      </c>
      <c r="U8" s="14" t="s">
        <v>43</v>
      </c>
      <c r="V8" s="92">
        <v>1400</v>
      </c>
      <c r="W8" s="15">
        <v>2200</v>
      </c>
      <c r="X8" s="16">
        <f>(W8/V8)*12</f>
        <v>18.857142857142858</v>
      </c>
      <c r="Y8" s="17">
        <f>X8/12</f>
        <v>1.5714285714285714</v>
      </c>
      <c r="Z8" s="18" t="s">
        <v>44</v>
      </c>
    </row>
    <row r="9" spans="1:26" ht="43.5" customHeight="1">
      <c r="A9" s="81"/>
      <c r="B9" s="81"/>
      <c r="C9" s="81"/>
      <c r="D9" s="81"/>
      <c r="E9" s="74"/>
      <c r="F9" s="74"/>
      <c r="G9" s="74"/>
      <c r="H9" s="19"/>
      <c r="I9" s="19"/>
      <c r="J9" s="74"/>
      <c r="K9" s="74"/>
      <c r="L9" s="20" t="s">
        <v>45</v>
      </c>
      <c r="M9" s="20" t="s">
        <v>45</v>
      </c>
      <c r="N9" s="31" t="s">
        <v>46</v>
      </c>
      <c r="O9" s="21" t="str">
        <f>HYPERLINK("https://drive.google.com/open?id=15Fh2ZFlhS8M9j5mplDE8v8_dvdYKRN9F","Réparer les fuites d'air identifiées selon audit ")</f>
        <v xml:space="preserve">Réparer les fuites d'air identifiées selon audit </v>
      </c>
      <c r="P9" s="14" t="s">
        <v>47</v>
      </c>
      <c r="Q9" s="49" t="s">
        <v>198</v>
      </c>
      <c r="R9" s="49" t="s">
        <v>193</v>
      </c>
      <c r="S9" s="12" t="s">
        <v>35</v>
      </c>
      <c r="T9" s="14" t="s">
        <v>48</v>
      </c>
      <c r="U9" s="12" t="s">
        <v>49</v>
      </c>
      <c r="V9" s="74"/>
      <c r="W9" s="22"/>
      <c r="X9" s="16"/>
      <c r="Y9" s="17"/>
      <c r="Z9" s="27" t="s">
        <v>50</v>
      </c>
    </row>
    <row r="10" spans="1:26" ht="69.75" customHeight="1">
      <c r="A10" s="81"/>
      <c r="B10" s="74"/>
      <c r="C10" s="74"/>
      <c r="D10" s="74"/>
      <c r="E10" s="24" t="s">
        <v>51</v>
      </c>
      <c r="F10" s="12" t="s">
        <v>52</v>
      </c>
      <c r="G10" s="20" t="s">
        <v>53</v>
      </c>
      <c r="H10" s="19"/>
      <c r="I10" s="19"/>
      <c r="J10" s="12" t="s">
        <v>54</v>
      </c>
      <c r="K10" s="12" t="s">
        <v>37</v>
      </c>
      <c r="L10" s="20" t="s">
        <v>55</v>
      </c>
      <c r="M10" s="20" t="s">
        <v>55</v>
      </c>
      <c r="N10" s="31" t="s">
        <v>201</v>
      </c>
      <c r="O10" s="12" t="s">
        <v>56</v>
      </c>
      <c r="P10" s="25" t="s">
        <v>57</v>
      </c>
      <c r="Q10" s="49" t="s">
        <v>198</v>
      </c>
      <c r="R10" s="49" t="s">
        <v>193</v>
      </c>
      <c r="S10" s="12" t="s">
        <v>35</v>
      </c>
      <c r="T10" s="12" t="s">
        <v>58</v>
      </c>
      <c r="U10" s="12" t="s">
        <v>59</v>
      </c>
      <c r="V10" s="26">
        <v>18000</v>
      </c>
      <c r="W10" s="26"/>
      <c r="X10" s="16"/>
      <c r="Y10" s="17"/>
      <c r="Z10" s="27" t="s">
        <v>60</v>
      </c>
    </row>
    <row r="11" spans="1:26" ht="74.25" customHeight="1">
      <c r="A11" s="81"/>
      <c r="B11" s="88" t="s">
        <v>61</v>
      </c>
      <c r="C11" s="80">
        <f>SUM(I11:I17)</f>
        <v>5.9663842291600731E-2</v>
      </c>
      <c r="D11" s="82" t="s">
        <v>33</v>
      </c>
      <c r="E11" s="28" t="s">
        <v>62</v>
      </c>
      <c r="F11" s="29" t="s">
        <v>37</v>
      </c>
      <c r="G11" s="12" t="s">
        <v>63</v>
      </c>
      <c r="H11" s="30">
        <v>215000</v>
      </c>
      <c r="I11" s="10">
        <f>H11/$C$41</f>
        <v>1.9920850292308365E-2</v>
      </c>
      <c r="J11" s="12" t="s">
        <v>33</v>
      </c>
      <c r="K11" s="12" t="s">
        <v>37</v>
      </c>
      <c r="L11" s="12" t="s">
        <v>64</v>
      </c>
      <c r="M11" s="12" t="s">
        <v>64</v>
      </c>
      <c r="N11" s="31" t="s">
        <v>202</v>
      </c>
      <c r="O11" s="31" t="s">
        <v>208</v>
      </c>
      <c r="P11" s="25">
        <v>3600</v>
      </c>
      <c r="Q11" s="49" t="s">
        <v>198</v>
      </c>
      <c r="R11" s="49" t="s">
        <v>193</v>
      </c>
      <c r="S11" s="14"/>
      <c r="T11" s="12" t="s">
        <v>66</v>
      </c>
      <c r="U11" s="14" t="s">
        <v>67</v>
      </c>
      <c r="V11" s="32">
        <v>11500</v>
      </c>
      <c r="W11" s="25">
        <f>P11</f>
        <v>3600</v>
      </c>
      <c r="X11" s="16">
        <f t="shared" ref="X11:X17" si="0">(W11/V11)*12</f>
        <v>3.7565217391304353</v>
      </c>
      <c r="Y11" s="33">
        <f t="shared" ref="Y11:Y17" si="1">X11/12</f>
        <v>0.31304347826086959</v>
      </c>
      <c r="Z11" s="34" t="s">
        <v>68</v>
      </c>
    </row>
    <row r="12" spans="1:26" ht="72.75" customHeight="1">
      <c r="A12" s="81"/>
      <c r="B12" s="81"/>
      <c r="C12" s="81"/>
      <c r="D12" s="81"/>
      <c r="E12" s="88" t="s">
        <v>69</v>
      </c>
      <c r="F12" s="12" t="s">
        <v>37</v>
      </c>
      <c r="G12" s="12" t="s">
        <v>70</v>
      </c>
      <c r="H12" s="35">
        <f>(103120-10221)*4/12</f>
        <v>30966.333333333332</v>
      </c>
      <c r="I12" s="10">
        <f>H12/$C$41</f>
        <v>2.8691892578374492E-3</v>
      </c>
      <c r="J12" s="12" t="s">
        <v>54</v>
      </c>
      <c r="K12" s="12" t="s">
        <v>33</v>
      </c>
      <c r="L12" s="12" t="s">
        <v>71</v>
      </c>
      <c r="M12" s="12" t="s">
        <v>71</v>
      </c>
      <c r="N12" s="31" t="s">
        <v>72</v>
      </c>
      <c r="O12" s="36" t="s">
        <v>73</v>
      </c>
      <c r="P12" s="25">
        <v>997</v>
      </c>
      <c r="Q12" s="49" t="s">
        <v>198</v>
      </c>
      <c r="R12" s="49" t="s">
        <v>193</v>
      </c>
      <c r="S12" s="14"/>
      <c r="T12" s="12" t="s">
        <v>66</v>
      </c>
      <c r="U12" s="12" t="s">
        <v>74</v>
      </c>
      <c r="V12" s="37">
        <v>5000</v>
      </c>
      <c r="W12" s="38">
        <v>997</v>
      </c>
      <c r="X12" s="16">
        <f t="shared" si="0"/>
        <v>2.3927999999999998</v>
      </c>
      <c r="Y12" s="33">
        <f t="shared" si="1"/>
        <v>0.19939999999999999</v>
      </c>
      <c r="Z12" s="34" t="s">
        <v>68</v>
      </c>
    </row>
    <row r="13" spans="1:26" ht="69" customHeight="1">
      <c r="A13" s="81"/>
      <c r="B13" s="81"/>
      <c r="C13" s="81"/>
      <c r="D13" s="81"/>
      <c r="E13" s="81"/>
      <c r="F13" s="12" t="s">
        <v>37</v>
      </c>
      <c r="G13" s="12" t="s">
        <v>75</v>
      </c>
      <c r="H13" s="35">
        <f>(177768-20696)*4/12</f>
        <v>52357.333333333336</v>
      </c>
      <c r="I13" s="10">
        <f>H13/$C$41</f>
        <v>4.8511748792456743E-3</v>
      </c>
      <c r="J13" s="12" t="s">
        <v>33</v>
      </c>
      <c r="K13" s="12"/>
      <c r="L13" s="12" t="s">
        <v>76</v>
      </c>
      <c r="M13" s="12" t="s">
        <v>76</v>
      </c>
      <c r="N13" s="31" t="s">
        <v>200</v>
      </c>
      <c r="O13" s="12" t="s">
        <v>77</v>
      </c>
      <c r="P13" s="25">
        <f t="shared" ref="P13:P15" si="2">W13</f>
        <v>6830</v>
      </c>
      <c r="Q13" s="49" t="s">
        <v>198</v>
      </c>
      <c r="R13" s="49" t="s">
        <v>193</v>
      </c>
      <c r="S13" s="14"/>
      <c r="T13" s="12" t="s">
        <v>78</v>
      </c>
      <c r="U13" s="12" t="s">
        <v>74</v>
      </c>
      <c r="V13" s="37">
        <v>4226</v>
      </c>
      <c r="W13" s="38">
        <v>6830</v>
      </c>
      <c r="X13" s="16">
        <f t="shared" si="0"/>
        <v>19.394226218646473</v>
      </c>
      <c r="Y13" s="33">
        <f t="shared" si="1"/>
        <v>1.6161855182205394</v>
      </c>
      <c r="Z13" s="34" t="s">
        <v>68</v>
      </c>
    </row>
    <row r="14" spans="1:26" ht="69" customHeight="1">
      <c r="A14" s="81"/>
      <c r="B14" s="81"/>
      <c r="C14" s="81"/>
      <c r="D14" s="81"/>
      <c r="E14" s="81"/>
      <c r="F14" s="12" t="s">
        <v>37</v>
      </c>
      <c r="G14" s="12" t="s">
        <v>79</v>
      </c>
      <c r="H14" s="35">
        <f>(68315-7696)*4/12</f>
        <v>20206.333333333332</v>
      </c>
      <c r="I14" s="10">
        <f>H14/$C$41</f>
        <v>1.8722201920456445E-3</v>
      </c>
      <c r="J14" s="12" t="s">
        <v>33</v>
      </c>
      <c r="K14" s="12"/>
      <c r="L14" s="12" t="s">
        <v>80</v>
      </c>
      <c r="M14" s="12" t="s">
        <v>80</v>
      </c>
      <c r="N14" s="31" t="s">
        <v>81</v>
      </c>
      <c r="O14" s="12" t="s">
        <v>82</v>
      </c>
      <c r="P14" s="25">
        <f t="shared" si="2"/>
        <v>3450</v>
      </c>
      <c r="Q14" s="49" t="s">
        <v>198</v>
      </c>
      <c r="R14" s="49" t="s">
        <v>193</v>
      </c>
      <c r="S14" s="14"/>
      <c r="T14" s="12" t="s">
        <v>83</v>
      </c>
      <c r="U14" s="12" t="s">
        <v>74</v>
      </c>
      <c r="V14" s="37">
        <v>1515</v>
      </c>
      <c r="W14" s="38">
        <v>3450</v>
      </c>
      <c r="X14" s="16">
        <f t="shared" si="0"/>
        <v>27.326732673267323</v>
      </c>
      <c r="Y14" s="33">
        <f t="shared" si="1"/>
        <v>2.277227722772277</v>
      </c>
      <c r="Z14" s="34" t="s">
        <v>68</v>
      </c>
    </row>
    <row r="15" spans="1:26" ht="69" customHeight="1">
      <c r="A15" s="81"/>
      <c r="B15" s="81"/>
      <c r="C15" s="81"/>
      <c r="D15" s="81"/>
      <c r="E15" s="74"/>
      <c r="F15" s="12" t="s">
        <v>37</v>
      </c>
      <c r="G15" s="12" t="s">
        <v>84</v>
      </c>
      <c r="H15" s="35">
        <f>(131800-19586)*4/12</f>
        <v>37404.666666666664</v>
      </c>
      <c r="I15" s="10">
        <f>H15/$C$41</f>
        <v>3.4657337902342491E-3</v>
      </c>
      <c r="J15" s="12" t="s">
        <v>33</v>
      </c>
      <c r="K15" s="12"/>
      <c r="L15" s="12" t="s">
        <v>85</v>
      </c>
      <c r="M15" s="12" t="s">
        <v>85</v>
      </c>
      <c r="N15" s="31" t="s">
        <v>203</v>
      </c>
      <c r="O15" s="12" t="s">
        <v>86</v>
      </c>
      <c r="P15" s="25">
        <f t="shared" si="2"/>
        <v>3442</v>
      </c>
      <c r="Q15" s="49" t="s">
        <v>198</v>
      </c>
      <c r="R15" s="49" t="s">
        <v>193</v>
      </c>
      <c r="S15" s="14"/>
      <c r="T15" s="12" t="s">
        <v>87</v>
      </c>
      <c r="U15" s="12" t="s">
        <v>74</v>
      </c>
      <c r="V15" s="37">
        <v>2805</v>
      </c>
      <c r="W15" s="38">
        <v>3442</v>
      </c>
      <c r="X15" s="16">
        <f t="shared" si="0"/>
        <v>14.725133689839572</v>
      </c>
      <c r="Y15" s="33">
        <f t="shared" si="1"/>
        <v>1.2270944741532976</v>
      </c>
      <c r="Z15" s="34" t="s">
        <v>68</v>
      </c>
    </row>
    <row r="16" spans="1:26" ht="102" customHeight="1">
      <c r="A16" s="81"/>
      <c r="B16" s="81"/>
      <c r="C16" s="81"/>
      <c r="D16" s="81"/>
      <c r="E16" s="39" t="s">
        <v>88</v>
      </c>
      <c r="F16" s="12" t="s">
        <v>37</v>
      </c>
      <c r="G16" s="20" t="s">
        <v>89</v>
      </c>
      <c r="H16" s="35">
        <v>0</v>
      </c>
      <c r="I16" s="40">
        <v>0</v>
      </c>
      <c r="J16" s="12" t="s">
        <v>54</v>
      </c>
      <c r="K16" s="12" t="s">
        <v>33</v>
      </c>
      <c r="L16" s="20" t="s">
        <v>90</v>
      </c>
      <c r="M16" s="20" t="s">
        <v>90</v>
      </c>
      <c r="N16" s="31" t="s">
        <v>91</v>
      </c>
      <c r="O16" s="12" t="s">
        <v>92</v>
      </c>
      <c r="P16" s="25" t="s">
        <v>93</v>
      </c>
      <c r="Q16" s="49" t="s">
        <v>198</v>
      </c>
      <c r="R16" s="49" t="s">
        <v>193</v>
      </c>
      <c r="S16" s="14"/>
      <c r="T16" s="12" t="s">
        <v>94</v>
      </c>
      <c r="U16" s="12" t="s">
        <v>95</v>
      </c>
      <c r="V16" s="37">
        <v>0</v>
      </c>
      <c r="W16" s="38">
        <v>890</v>
      </c>
      <c r="X16" s="16" t="e">
        <f t="shared" si="0"/>
        <v>#DIV/0!</v>
      </c>
      <c r="Y16" s="33" t="e">
        <f t="shared" si="1"/>
        <v>#DIV/0!</v>
      </c>
      <c r="Z16" s="27" t="s">
        <v>96</v>
      </c>
    </row>
    <row r="17" spans="1:26" ht="102" customHeight="1">
      <c r="A17" s="81"/>
      <c r="B17" s="81"/>
      <c r="C17" s="81"/>
      <c r="D17" s="81"/>
      <c r="E17" s="39" t="s">
        <v>97</v>
      </c>
      <c r="F17" s="12" t="s">
        <v>98</v>
      </c>
      <c r="G17" s="20" t="s">
        <v>99</v>
      </c>
      <c r="H17" s="35">
        <f>24000*12</f>
        <v>288000</v>
      </c>
      <c r="I17" s="10">
        <f>H17/$C$41</f>
        <v>2.6684673879929344E-2</v>
      </c>
      <c r="J17" s="14" t="s">
        <v>100</v>
      </c>
      <c r="K17" s="12" t="s">
        <v>37</v>
      </c>
      <c r="L17" s="20" t="s">
        <v>101</v>
      </c>
      <c r="M17" s="20" t="s">
        <v>101</v>
      </c>
      <c r="N17" s="31" t="s">
        <v>204</v>
      </c>
      <c r="O17" s="12" t="s">
        <v>102</v>
      </c>
      <c r="P17" s="13" t="s">
        <v>210</v>
      </c>
      <c r="Q17" s="49" t="s">
        <v>198</v>
      </c>
      <c r="R17" s="12" t="s">
        <v>195</v>
      </c>
      <c r="S17" s="14"/>
      <c r="T17" s="12" t="s">
        <v>104</v>
      </c>
      <c r="U17" s="12" t="s">
        <v>105</v>
      </c>
      <c r="V17" s="37">
        <v>5000</v>
      </c>
      <c r="W17" s="41"/>
      <c r="X17" s="16">
        <f t="shared" si="0"/>
        <v>0</v>
      </c>
      <c r="Y17" s="33">
        <f t="shared" si="1"/>
        <v>0</v>
      </c>
      <c r="Z17" s="27" t="s">
        <v>106</v>
      </c>
    </row>
    <row r="18" spans="1:26" ht="102" customHeight="1">
      <c r="A18" s="74"/>
      <c r="B18" s="74"/>
      <c r="C18" s="74"/>
      <c r="D18" s="74"/>
      <c r="E18" s="39" t="s">
        <v>107</v>
      </c>
      <c r="F18" s="12" t="s">
        <v>98</v>
      </c>
      <c r="G18" s="20" t="s">
        <v>99</v>
      </c>
      <c r="H18" s="35"/>
      <c r="I18" s="10">
        <f>H18/$C$41</f>
        <v>0</v>
      </c>
      <c r="J18" s="14" t="s">
        <v>100</v>
      </c>
      <c r="K18" s="12" t="s">
        <v>37</v>
      </c>
      <c r="L18" s="20" t="s">
        <v>108</v>
      </c>
      <c r="M18" s="20" t="s">
        <v>108</v>
      </c>
      <c r="N18" s="31" t="s">
        <v>205</v>
      </c>
      <c r="O18" s="12" t="s">
        <v>109</v>
      </c>
      <c r="P18" s="25" t="s">
        <v>210</v>
      </c>
      <c r="Q18" s="49" t="s">
        <v>198</v>
      </c>
      <c r="R18" s="49" t="s">
        <v>195</v>
      </c>
      <c r="S18" s="14"/>
      <c r="T18" s="12" t="s">
        <v>110</v>
      </c>
      <c r="U18" s="12" t="s">
        <v>111</v>
      </c>
      <c r="V18" s="37"/>
      <c r="W18" s="41"/>
      <c r="X18" s="16"/>
      <c r="Y18" s="33"/>
      <c r="Z18" s="27"/>
    </row>
    <row r="19" spans="1:26" ht="85.5" customHeight="1">
      <c r="A19" s="42"/>
      <c r="B19" s="8" t="s">
        <v>112</v>
      </c>
      <c r="C19" s="43">
        <f>I19</f>
        <v>2.7834154827486229E-2</v>
      </c>
      <c r="D19" s="44"/>
      <c r="E19" s="45" t="s">
        <v>113</v>
      </c>
      <c r="F19" s="12" t="s">
        <v>114</v>
      </c>
      <c r="G19" s="46" t="s">
        <v>115</v>
      </c>
      <c r="H19" s="47">
        <v>2400</v>
      </c>
      <c r="I19" s="48">
        <f>H19/$C$42</f>
        <v>2.7834154827486229E-2</v>
      </c>
      <c r="J19" s="12" t="s">
        <v>33</v>
      </c>
      <c r="K19" s="12" t="s">
        <v>37</v>
      </c>
      <c r="L19" s="46" t="s">
        <v>116</v>
      </c>
      <c r="M19" s="46" t="s">
        <v>116</v>
      </c>
      <c r="N19" s="31" t="s">
        <v>206</v>
      </c>
      <c r="O19" s="12" t="s">
        <v>117</v>
      </c>
      <c r="P19" s="13"/>
      <c r="Q19" s="49" t="s">
        <v>198</v>
      </c>
      <c r="R19" s="12"/>
      <c r="S19" s="12"/>
      <c r="T19" s="12" t="s">
        <v>118</v>
      </c>
      <c r="U19" s="49" t="s">
        <v>119</v>
      </c>
      <c r="V19" s="26">
        <v>2500</v>
      </c>
      <c r="W19" s="26">
        <f>167000+15000+6700+19000+7700+2000</f>
        <v>217400</v>
      </c>
      <c r="X19" s="16">
        <f>(W19/V19)*12</f>
        <v>1043.52</v>
      </c>
      <c r="Y19" s="33">
        <f>X19/12</f>
        <v>86.96</v>
      </c>
      <c r="Z19" s="50"/>
    </row>
    <row r="20" spans="1:26" ht="115.5" customHeight="1">
      <c r="A20" s="42"/>
      <c r="B20" s="8" t="s">
        <v>120</v>
      </c>
      <c r="C20" s="51"/>
      <c r="D20" s="44"/>
      <c r="E20" s="45" t="s">
        <v>121</v>
      </c>
      <c r="F20" s="12" t="s">
        <v>114</v>
      </c>
      <c r="G20" s="20" t="s">
        <v>122</v>
      </c>
      <c r="H20" s="19"/>
      <c r="I20" s="19"/>
      <c r="J20" s="12" t="s">
        <v>33</v>
      </c>
      <c r="K20" s="12" t="s">
        <v>37</v>
      </c>
      <c r="L20" s="20" t="s">
        <v>123</v>
      </c>
      <c r="M20" s="20" t="s">
        <v>123</v>
      </c>
      <c r="N20" s="31" t="s">
        <v>199</v>
      </c>
      <c r="O20" s="12" t="s">
        <v>124</v>
      </c>
      <c r="P20" s="13"/>
      <c r="Q20" s="49" t="s">
        <v>198</v>
      </c>
      <c r="R20" s="12" t="s">
        <v>125</v>
      </c>
      <c r="S20" s="12"/>
      <c r="T20" s="12"/>
      <c r="U20" s="49"/>
      <c r="V20" s="26"/>
      <c r="W20" s="26"/>
      <c r="X20" s="16"/>
      <c r="Y20" s="33"/>
      <c r="Z20" s="50"/>
    </row>
    <row r="21" spans="1:26" ht="153.75" customHeight="1">
      <c r="A21" s="83" t="s">
        <v>126</v>
      </c>
      <c r="B21" s="24" t="s">
        <v>127</v>
      </c>
      <c r="C21" s="24"/>
      <c r="D21" s="52"/>
      <c r="E21" s="45" t="s">
        <v>128</v>
      </c>
      <c r="F21" s="12" t="s">
        <v>129</v>
      </c>
      <c r="G21" s="20" t="s">
        <v>130</v>
      </c>
      <c r="H21" s="19"/>
      <c r="I21" s="19"/>
      <c r="J21" s="12" t="s">
        <v>100</v>
      </c>
      <c r="K21" s="12" t="s">
        <v>54</v>
      </c>
      <c r="L21" s="20" t="s">
        <v>131</v>
      </c>
      <c r="M21" s="20" t="s">
        <v>131</v>
      </c>
      <c r="N21" s="31" t="s">
        <v>132</v>
      </c>
      <c r="O21" s="20" t="s">
        <v>133</v>
      </c>
      <c r="P21" s="12" t="s">
        <v>134</v>
      </c>
      <c r="Q21" s="49" t="s">
        <v>198</v>
      </c>
      <c r="R21" s="12" t="s">
        <v>125</v>
      </c>
      <c r="S21" s="12" t="s">
        <v>135</v>
      </c>
      <c r="T21" s="12" t="s">
        <v>136</v>
      </c>
      <c r="U21" s="53" t="str">
        <f>HYPERLINK("https://drive.google.com/open?id=1LL-hhfkB5zJ-ZgeTDSfReyYnV1Mnhf-CYqOhqKzqRcQ","Base de données projets MDE")</f>
        <v>Base de données projets MDE</v>
      </c>
      <c r="V21" s="25" t="s">
        <v>137</v>
      </c>
      <c r="W21" s="25" t="s">
        <v>137</v>
      </c>
      <c r="X21" s="54"/>
      <c r="Y21" s="33"/>
      <c r="Z21" s="50"/>
    </row>
    <row r="22" spans="1:26" ht="213.75" customHeight="1">
      <c r="A22" s="74"/>
      <c r="B22" s="24" t="s">
        <v>139</v>
      </c>
      <c r="C22" s="24"/>
      <c r="D22" s="52"/>
      <c r="E22" s="24" t="s">
        <v>140</v>
      </c>
      <c r="F22" s="12" t="s">
        <v>141</v>
      </c>
      <c r="G22" s="20" t="s">
        <v>142</v>
      </c>
      <c r="H22" s="19"/>
      <c r="I22" s="19"/>
      <c r="J22" s="12" t="s">
        <v>100</v>
      </c>
      <c r="K22" s="12" t="s">
        <v>54</v>
      </c>
      <c r="L22" s="20" t="s">
        <v>143</v>
      </c>
      <c r="M22" s="20" t="s">
        <v>144</v>
      </c>
      <c r="N22" s="20" t="s">
        <v>145</v>
      </c>
      <c r="O22" s="12" t="s">
        <v>211</v>
      </c>
      <c r="P22" s="12" t="s">
        <v>146</v>
      </c>
      <c r="Q22" s="49" t="s">
        <v>198</v>
      </c>
      <c r="R22" s="12" t="s">
        <v>125</v>
      </c>
      <c r="S22" s="12" t="s">
        <v>147</v>
      </c>
      <c r="T22" s="12" t="s">
        <v>148</v>
      </c>
      <c r="U22" s="12" t="s">
        <v>149</v>
      </c>
      <c r="V22" s="55"/>
      <c r="W22" s="26"/>
      <c r="X22" s="54"/>
      <c r="Y22" s="33"/>
      <c r="Z22" s="50"/>
    </row>
    <row r="23" spans="1:26" ht="15.75" customHeight="1">
      <c r="A23" s="1"/>
      <c r="B23" s="1"/>
      <c r="C23" s="1"/>
      <c r="D23" s="1"/>
      <c r="E23" s="1"/>
      <c r="F23" s="5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5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5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5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5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5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5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5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5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5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F33" s="5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E34" s="1" t="s">
        <v>150</v>
      </c>
      <c r="F34" s="57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58" t="s">
        <v>151</v>
      </c>
      <c r="C35" s="1"/>
      <c r="D35" s="59">
        <v>8793209</v>
      </c>
      <c r="E35" s="60"/>
      <c r="F35" s="61">
        <f t="shared" ref="F35:F37" si="3">E35/D35</f>
        <v>0</v>
      </c>
      <c r="G35" s="1"/>
      <c r="H35" s="1"/>
      <c r="I35" s="1"/>
      <c r="J35" s="62">
        <f t="shared" ref="J35:J37" si="4">G35/D35</f>
        <v>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58" t="s">
        <v>152</v>
      </c>
      <c r="C36" s="1"/>
      <c r="D36" s="63">
        <v>12723484</v>
      </c>
      <c r="E36" s="1"/>
      <c r="F36" s="61">
        <f t="shared" si="3"/>
        <v>0</v>
      </c>
      <c r="G36" s="1"/>
      <c r="H36" s="1"/>
      <c r="I36" s="1"/>
      <c r="J36" s="62">
        <f t="shared" si="4"/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58" t="s">
        <v>153</v>
      </c>
      <c r="C37" s="1"/>
      <c r="D37" s="59">
        <v>85252</v>
      </c>
      <c r="E37" s="1"/>
      <c r="F37" s="61">
        <f t="shared" si="3"/>
        <v>0</v>
      </c>
      <c r="G37" s="1"/>
      <c r="H37" s="1"/>
      <c r="I37" s="1"/>
      <c r="J37" s="62">
        <f t="shared" si="4"/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5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58" t="s">
        <v>154</v>
      </c>
      <c r="D39" s="1"/>
      <c r="E39" s="1"/>
      <c r="F39" s="5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64" t="s">
        <v>155</v>
      </c>
      <c r="C40" s="65">
        <v>9704150</v>
      </c>
      <c r="D40" s="58" t="s">
        <v>156</v>
      </c>
      <c r="E40" s="1"/>
      <c r="F40" s="5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64" t="s">
        <v>157</v>
      </c>
      <c r="C41" s="66">
        <v>10792712</v>
      </c>
      <c r="D41" s="58" t="s">
        <v>156</v>
      </c>
      <c r="E41" s="1"/>
      <c r="F41" s="5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64" t="s">
        <v>158</v>
      </c>
      <c r="C42" s="65">
        <v>86225</v>
      </c>
      <c r="D42" s="58" t="s">
        <v>159</v>
      </c>
      <c r="E42" s="1"/>
      <c r="F42" s="5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0" customHeight="1">
      <c r="A43" s="1"/>
      <c r="B43" s="1"/>
      <c r="C43" s="1"/>
      <c r="D43" s="1"/>
      <c r="E43" s="1"/>
      <c r="F43" s="5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5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5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5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5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5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5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5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5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5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5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5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56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5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5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5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56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5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5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56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56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5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56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5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56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56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56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5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5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56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5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5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5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5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56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5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56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56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5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5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5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5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5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5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5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5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5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5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5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5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5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5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5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5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5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5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5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5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5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5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56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5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5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5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56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56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56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5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5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5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56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5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56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56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56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56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56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56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56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56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56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56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56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56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56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56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56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56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56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56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56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56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56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56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56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56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56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56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56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56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56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56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56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56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56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56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56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56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56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56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56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56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56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56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56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56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56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56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56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56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56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56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56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56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56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56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56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56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56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56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56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56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56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56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56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56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56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56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56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56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56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56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56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56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56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56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56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56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56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56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56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56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56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56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56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56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56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56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56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56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56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56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56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56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56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56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56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56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56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56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56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56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56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56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56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56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56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56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56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56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56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56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56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56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56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56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56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56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56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56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56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56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56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56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56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56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56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56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56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56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/>
    <row r="244" spans="1:26" ht="15.75" customHeight="1"/>
    <row r="245" spans="1:26" ht="15.75" customHeight="1"/>
    <row r="246" spans="1:26" ht="15.75" customHeight="1"/>
    <row r="247" spans="1:26" ht="15.75" customHeight="1"/>
    <row r="248" spans="1:26" ht="15.75" customHeight="1"/>
    <row r="249" spans="1:26" ht="15.75" customHeight="1"/>
    <row r="250" spans="1:26" ht="15.75" customHeight="1"/>
    <row r="251" spans="1:26" ht="15.75" customHeight="1"/>
    <row r="252" spans="1:26" ht="15.75" customHeight="1"/>
    <row r="253" spans="1:26" ht="15.75" customHeight="1"/>
    <row r="254" spans="1:26" ht="15.75" customHeight="1"/>
    <row r="255" spans="1:26" ht="15.75" customHeight="1"/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52">
    <mergeCell ref="X2:Y2"/>
    <mergeCell ref="P3:Q3"/>
    <mergeCell ref="G6:G7"/>
    <mergeCell ref="H6:H7"/>
    <mergeCell ref="G8:G9"/>
    <mergeCell ref="I6:I7"/>
    <mergeCell ref="J6:J7"/>
    <mergeCell ref="J8:J9"/>
    <mergeCell ref="K6:K7"/>
    <mergeCell ref="L6:L7"/>
    <mergeCell ref="K8:K9"/>
    <mergeCell ref="M6:M7"/>
    <mergeCell ref="N6:N7"/>
    <mergeCell ref="B1:N1"/>
    <mergeCell ref="B2:N3"/>
    <mergeCell ref="P2:Q2"/>
    <mergeCell ref="S2:T3"/>
    <mergeCell ref="V2:W2"/>
    <mergeCell ref="F8:F9"/>
    <mergeCell ref="E12:E15"/>
    <mergeCell ref="V3:W3"/>
    <mergeCell ref="X3:Y3"/>
    <mergeCell ref="V8:V9"/>
    <mergeCell ref="C11:C18"/>
    <mergeCell ref="D11:D18"/>
    <mergeCell ref="A8:A18"/>
    <mergeCell ref="A21:A22"/>
    <mergeCell ref="E6:E7"/>
    <mergeCell ref="C8:C10"/>
    <mergeCell ref="D8:D10"/>
    <mergeCell ref="E8:E9"/>
    <mergeCell ref="B8:B10"/>
    <mergeCell ref="B11:B18"/>
    <mergeCell ref="B5:D5"/>
    <mergeCell ref="E5:M5"/>
    <mergeCell ref="N5:U5"/>
    <mergeCell ref="V5:Z5"/>
    <mergeCell ref="B6:B7"/>
    <mergeCell ref="C6:C7"/>
    <mergeCell ref="D6:D7"/>
    <mergeCell ref="Z6:Z7"/>
    <mergeCell ref="F6:F7"/>
    <mergeCell ref="T6:T7"/>
    <mergeCell ref="U6:U7"/>
    <mergeCell ref="V6:V7"/>
    <mergeCell ref="W6:W7"/>
    <mergeCell ref="X6:Y6"/>
    <mergeCell ref="O6:O7"/>
    <mergeCell ref="P6:P7"/>
    <mergeCell ref="Q6:Q7"/>
    <mergeCell ref="R6:R7"/>
    <mergeCell ref="S6:S7"/>
  </mergeCells>
  <printOptions horizontalCentered="1"/>
  <pageMargins left="0.25" right="0.25" top="0.75" bottom="0.75" header="0" footer="0"/>
  <pageSetup paperSize="8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994"/>
  <sheetViews>
    <sheetView tabSelected="1" zoomScale="85" zoomScaleNormal="85" workbookViewId="0">
      <pane ySplit="7" topLeftCell="A8" activePane="bottomLeft" state="frozen"/>
      <selection pane="bottomLeft" activeCell="L48" sqref="L48"/>
    </sheetView>
  </sheetViews>
  <sheetFormatPr baseColWidth="10" defaultColWidth="14.42578125" defaultRowHeight="15" customHeight="1"/>
  <cols>
    <col min="1" max="1" width="14.140625" customWidth="1"/>
    <col min="2" max="2" width="29.140625" customWidth="1"/>
    <col min="3" max="3" width="17.85546875" customWidth="1"/>
    <col min="4" max="4" width="13.28515625" customWidth="1"/>
    <col min="5" max="5" width="30.140625" customWidth="1"/>
    <col min="6" max="6" width="17.7109375" customWidth="1"/>
    <col min="7" max="7" width="28.140625" customWidth="1"/>
    <col min="8" max="8" width="13.42578125" customWidth="1"/>
    <col min="9" max="9" width="13.5703125" customWidth="1"/>
    <col min="10" max="10" width="11.5703125" customWidth="1"/>
    <col min="11" max="11" width="12" customWidth="1"/>
    <col min="12" max="12" width="20.5703125" customWidth="1"/>
    <col min="13" max="13" width="20.140625" customWidth="1"/>
    <col min="14" max="14" width="12.5703125" customWidth="1"/>
    <col min="15" max="15" width="54.7109375" customWidth="1"/>
    <col min="16" max="16" width="23" customWidth="1"/>
    <col min="17" max="18" width="22.85546875" customWidth="1"/>
    <col min="19" max="19" width="23.42578125" customWidth="1"/>
    <col min="20" max="20" width="30" customWidth="1"/>
    <col min="21" max="21" width="28.42578125" customWidth="1"/>
    <col min="22" max="22" width="19.5703125" customWidth="1"/>
    <col min="23" max="23" width="18.5703125" customWidth="1"/>
    <col min="24" max="24" width="11.5703125" customWidth="1"/>
    <col min="25" max="25" width="10.7109375" customWidth="1"/>
    <col min="26" max="26" width="37.140625" customWidth="1"/>
  </cols>
  <sheetData>
    <row r="1" spans="1:26" ht="35.25" customHeight="1">
      <c r="A1" s="1"/>
      <c r="B1" s="93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>
      <c r="A2" s="1"/>
      <c r="B2" s="94" t="s">
        <v>194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6"/>
      <c r="O2" s="2" t="s">
        <v>192</v>
      </c>
      <c r="P2" s="100" t="s">
        <v>191</v>
      </c>
      <c r="Q2" s="76"/>
      <c r="R2" s="3"/>
      <c r="S2" s="101"/>
      <c r="T2" s="90"/>
      <c r="V2" s="102"/>
      <c r="W2" s="90"/>
      <c r="X2" s="91"/>
      <c r="Y2" s="90"/>
    </row>
    <row r="3" spans="1:26" ht="24.75" customHeight="1">
      <c r="A3" s="1"/>
      <c r="B3" s="97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9"/>
      <c r="O3" s="4" t="s">
        <v>2</v>
      </c>
      <c r="P3" s="100" t="s">
        <v>2</v>
      </c>
      <c r="Q3" s="76"/>
      <c r="R3" s="3"/>
      <c r="S3" s="90"/>
      <c r="T3" s="90"/>
      <c r="V3" s="89"/>
      <c r="W3" s="90"/>
      <c r="X3" s="91"/>
      <c r="Y3" s="90"/>
    </row>
    <row r="4" spans="1:26" ht="12.75" customHeight="1">
      <c r="A4" s="1"/>
      <c r="B4" s="5"/>
      <c r="C4" s="5"/>
      <c r="D4" s="5"/>
      <c r="E4" s="5"/>
      <c r="F4" s="6"/>
      <c r="G4" s="5"/>
      <c r="H4" s="5"/>
      <c r="I4" s="5"/>
      <c r="J4" s="5"/>
      <c r="K4" s="5"/>
      <c r="L4" s="5"/>
      <c r="M4" s="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9" customHeight="1">
      <c r="A5" s="1"/>
      <c r="B5" s="77" t="s">
        <v>4</v>
      </c>
      <c r="C5" s="78"/>
      <c r="D5" s="76"/>
      <c r="E5" s="77" t="s">
        <v>5</v>
      </c>
      <c r="F5" s="78"/>
      <c r="G5" s="78"/>
      <c r="H5" s="78"/>
      <c r="I5" s="78"/>
      <c r="J5" s="78"/>
      <c r="K5" s="78"/>
      <c r="L5" s="78"/>
      <c r="M5" s="76"/>
      <c r="N5" s="77" t="s">
        <v>6</v>
      </c>
      <c r="O5" s="78"/>
      <c r="P5" s="78"/>
      <c r="Q5" s="78"/>
      <c r="R5" s="78"/>
      <c r="S5" s="78"/>
      <c r="T5" s="78"/>
      <c r="U5" s="76"/>
      <c r="V5" s="77" t="s">
        <v>7</v>
      </c>
      <c r="W5" s="78"/>
      <c r="X5" s="78"/>
      <c r="Y5" s="78"/>
      <c r="Z5" s="76"/>
    </row>
    <row r="6" spans="1:26" ht="33.75" customHeight="1">
      <c r="A6" s="1"/>
      <c r="B6" s="73" t="s">
        <v>8</v>
      </c>
      <c r="C6" s="73" t="s">
        <v>9</v>
      </c>
      <c r="D6" s="73" t="s">
        <v>10</v>
      </c>
      <c r="E6" s="73" t="s">
        <v>11</v>
      </c>
      <c r="F6" s="84" t="s">
        <v>10</v>
      </c>
      <c r="G6" s="73" t="s">
        <v>12</v>
      </c>
      <c r="H6" s="73" t="s">
        <v>13</v>
      </c>
      <c r="I6" s="73" t="s">
        <v>14</v>
      </c>
      <c r="J6" s="73" t="s">
        <v>15</v>
      </c>
      <c r="K6" s="73" t="s">
        <v>16</v>
      </c>
      <c r="L6" s="73" t="s">
        <v>17</v>
      </c>
      <c r="M6" s="73" t="s">
        <v>18</v>
      </c>
      <c r="N6" s="73" t="s">
        <v>19</v>
      </c>
      <c r="O6" s="73" t="s">
        <v>8</v>
      </c>
      <c r="P6" s="73" t="s">
        <v>20</v>
      </c>
      <c r="Q6" s="73" t="s">
        <v>21</v>
      </c>
      <c r="R6" s="73" t="s">
        <v>22</v>
      </c>
      <c r="S6" s="73" t="s">
        <v>10</v>
      </c>
      <c r="T6" s="73" t="s">
        <v>23</v>
      </c>
      <c r="U6" s="73" t="s">
        <v>24</v>
      </c>
      <c r="V6" s="73" t="s">
        <v>25</v>
      </c>
      <c r="W6" s="73" t="s">
        <v>26</v>
      </c>
      <c r="X6" s="75" t="s">
        <v>27</v>
      </c>
      <c r="Y6" s="76"/>
      <c r="Z6" s="79" t="s">
        <v>28</v>
      </c>
    </row>
    <row r="7" spans="1:26" ht="35.25" customHeight="1">
      <c r="A7" s="1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" t="s">
        <v>29</v>
      </c>
      <c r="Y7" s="7" t="s">
        <v>30</v>
      </c>
      <c r="Z7" s="74"/>
    </row>
    <row r="8" spans="1:26" ht="46.5" customHeight="1">
      <c r="A8" s="83" t="s">
        <v>31</v>
      </c>
      <c r="B8" s="87" t="s">
        <v>32</v>
      </c>
      <c r="C8" s="85">
        <f>SUM(I8:I9)</f>
        <v>0</v>
      </c>
      <c r="D8" s="86" t="s">
        <v>33</v>
      </c>
      <c r="E8" s="87" t="s">
        <v>34</v>
      </c>
      <c r="F8" s="86" t="s">
        <v>35</v>
      </c>
      <c r="G8" s="103" t="s">
        <v>36</v>
      </c>
      <c r="H8" s="9">
        <v>26000</v>
      </c>
      <c r="I8" s="10"/>
      <c r="J8" s="86" t="s">
        <v>33</v>
      </c>
      <c r="K8" s="86" t="s">
        <v>37</v>
      </c>
      <c r="L8" s="11" t="s">
        <v>38</v>
      </c>
      <c r="M8" s="11" t="s">
        <v>38</v>
      </c>
      <c r="N8" s="31"/>
      <c r="O8" s="12" t="s">
        <v>39</v>
      </c>
      <c r="P8" s="13" t="s">
        <v>207</v>
      </c>
      <c r="Q8" s="49" t="s">
        <v>198</v>
      </c>
      <c r="R8" s="49" t="s">
        <v>193</v>
      </c>
      <c r="S8" s="12" t="s">
        <v>41</v>
      </c>
      <c r="T8" s="14" t="s">
        <v>42</v>
      </c>
      <c r="U8" s="14" t="s">
        <v>43</v>
      </c>
      <c r="V8" s="92">
        <v>1400</v>
      </c>
      <c r="W8" s="15">
        <v>2200</v>
      </c>
      <c r="X8" s="16">
        <f>(W8/V8)*12</f>
        <v>18.857142857142858</v>
      </c>
      <c r="Y8" s="17">
        <f>X8/12</f>
        <v>1.5714285714285714</v>
      </c>
      <c r="Z8" s="18" t="s">
        <v>44</v>
      </c>
    </row>
    <row r="9" spans="1:26" ht="43.5" customHeight="1">
      <c r="A9" s="81"/>
      <c r="B9" s="81"/>
      <c r="C9" s="81"/>
      <c r="D9" s="81"/>
      <c r="E9" s="74"/>
      <c r="F9" s="74"/>
      <c r="G9" s="74"/>
      <c r="H9" s="19"/>
      <c r="I9" s="19"/>
      <c r="J9" s="74"/>
      <c r="K9" s="74"/>
      <c r="L9" s="20" t="s">
        <v>45</v>
      </c>
      <c r="M9" s="20" t="s">
        <v>45</v>
      </c>
      <c r="N9" s="31" t="s">
        <v>46</v>
      </c>
      <c r="O9" s="21" t="s">
        <v>214</v>
      </c>
      <c r="P9" s="14" t="s">
        <v>47</v>
      </c>
      <c r="Q9" s="49" t="s">
        <v>198</v>
      </c>
      <c r="R9" s="49" t="s">
        <v>193</v>
      </c>
      <c r="S9" s="12" t="s">
        <v>35</v>
      </c>
      <c r="T9" s="14" t="s">
        <v>48</v>
      </c>
      <c r="U9" s="12" t="s">
        <v>49</v>
      </c>
      <c r="V9" s="74"/>
      <c r="W9" s="22"/>
      <c r="X9" s="16"/>
      <c r="Y9" s="17"/>
      <c r="Z9" s="27" t="s">
        <v>50</v>
      </c>
    </row>
    <row r="10" spans="1:26" ht="69.75" customHeight="1">
      <c r="A10" s="81"/>
      <c r="B10" s="74"/>
      <c r="C10" s="74"/>
      <c r="D10" s="74"/>
      <c r="E10" s="24" t="s">
        <v>51</v>
      </c>
      <c r="F10" s="12" t="s">
        <v>52</v>
      </c>
      <c r="G10" s="20" t="s">
        <v>53</v>
      </c>
      <c r="H10" s="19"/>
      <c r="I10" s="19"/>
      <c r="J10" s="12" t="s">
        <v>54</v>
      </c>
      <c r="K10" s="12" t="s">
        <v>37</v>
      </c>
      <c r="L10" s="20" t="s">
        <v>55</v>
      </c>
      <c r="M10" s="20" t="s">
        <v>55</v>
      </c>
      <c r="N10" s="31" t="s">
        <v>201</v>
      </c>
      <c r="O10" s="12" t="s">
        <v>56</v>
      </c>
      <c r="P10" s="25" t="s">
        <v>57</v>
      </c>
      <c r="Q10" s="49" t="s">
        <v>198</v>
      </c>
      <c r="R10" s="49" t="s">
        <v>193</v>
      </c>
      <c r="S10" s="12" t="s">
        <v>35</v>
      </c>
      <c r="T10" s="12" t="s">
        <v>58</v>
      </c>
      <c r="U10" s="12" t="s">
        <v>59</v>
      </c>
      <c r="V10" s="26">
        <v>18000</v>
      </c>
      <c r="W10" s="26"/>
      <c r="X10" s="16"/>
      <c r="Y10" s="17"/>
      <c r="Z10" s="27" t="s">
        <v>60</v>
      </c>
    </row>
    <row r="11" spans="1:26" ht="74.25" customHeight="1">
      <c r="A11" s="81"/>
      <c r="B11" s="88" t="s">
        <v>61</v>
      </c>
      <c r="C11" s="80">
        <f>SUM(I11:I17)</f>
        <v>3.5000000000000001E-3</v>
      </c>
      <c r="D11" s="82" t="s">
        <v>33</v>
      </c>
      <c r="E11" s="28" t="s">
        <v>62</v>
      </c>
      <c r="F11" s="29" t="s">
        <v>37</v>
      </c>
      <c r="G11" s="12" t="s">
        <v>63</v>
      </c>
      <c r="H11" s="30">
        <v>215000</v>
      </c>
      <c r="I11" s="10"/>
      <c r="J11" s="12" t="s">
        <v>33</v>
      </c>
      <c r="K11" s="12" t="s">
        <v>37</v>
      </c>
      <c r="L11" s="12" t="s">
        <v>64</v>
      </c>
      <c r="M11" s="12" t="s">
        <v>64</v>
      </c>
      <c r="N11" s="31" t="s">
        <v>202</v>
      </c>
      <c r="O11" s="31" t="s">
        <v>65</v>
      </c>
      <c r="P11" s="25">
        <v>3600</v>
      </c>
      <c r="Q11" s="49" t="s">
        <v>198</v>
      </c>
      <c r="R11" s="49" t="s">
        <v>193</v>
      </c>
      <c r="S11" s="14"/>
      <c r="T11" s="12" t="s">
        <v>66</v>
      </c>
      <c r="U11" s="14" t="s">
        <v>67</v>
      </c>
      <c r="V11" s="32">
        <v>11500</v>
      </c>
      <c r="W11" s="25">
        <f>P11</f>
        <v>3600</v>
      </c>
      <c r="X11" s="16">
        <f t="shared" ref="X11:X17" si="0">(W11/V11)*12</f>
        <v>3.7565217391304353</v>
      </c>
      <c r="Y11" s="33">
        <f t="shared" ref="Y11:Y17" si="1">X11/12</f>
        <v>0.31304347826086959</v>
      </c>
      <c r="Z11" s="34" t="s">
        <v>68</v>
      </c>
    </row>
    <row r="12" spans="1:26" ht="72.75" customHeight="1">
      <c r="A12" s="81"/>
      <c r="B12" s="81"/>
      <c r="C12" s="81"/>
      <c r="D12" s="81"/>
      <c r="E12" s="88" t="s">
        <v>69</v>
      </c>
      <c r="F12" s="12" t="s">
        <v>37</v>
      </c>
      <c r="G12" s="12" t="s">
        <v>70</v>
      </c>
      <c r="H12" s="35">
        <f>(103120-10221)*4/12</f>
        <v>30966.333333333332</v>
      </c>
      <c r="I12" s="10"/>
      <c r="J12" s="12" t="s">
        <v>54</v>
      </c>
      <c r="K12" s="12" t="s">
        <v>33</v>
      </c>
      <c r="L12" s="12" t="s">
        <v>71</v>
      </c>
      <c r="M12" s="12" t="s">
        <v>71</v>
      </c>
      <c r="N12" s="31" t="s">
        <v>72</v>
      </c>
      <c r="O12" s="36" t="s">
        <v>73</v>
      </c>
      <c r="P12" s="25">
        <v>997</v>
      </c>
      <c r="Q12" s="49" t="s">
        <v>198</v>
      </c>
      <c r="R12" s="49" t="s">
        <v>193</v>
      </c>
      <c r="S12" s="14"/>
      <c r="T12" s="12" t="s">
        <v>66</v>
      </c>
      <c r="U12" s="12" t="s">
        <v>74</v>
      </c>
      <c r="V12" s="37">
        <v>5000</v>
      </c>
      <c r="W12" s="38">
        <v>997</v>
      </c>
      <c r="X12" s="16">
        <f t="shared" si="0"/>
        <v>2.3927999999999998</v>
      </c>
      <c r="Y12" s="33">
        <f t="shared" si="1"/>
        <v>0.19939999999999999</v>
      </c>
      <c r="Z12" s="34" t="s">
        <v>68</v>
      </c>
    </row>
    <row r="13" spans="1:26" ht="69" customHeight="1">
      <c r="A13" s="81"/>
      <c r="B13" s="81"/>
      <c r="C13" s="81"/>
      <c r="D13" s="81"/>
      <c r="E13" s="81"/>
      <c r="F13" s="12" t="s">
        <v>37</v>
      </c>
      <c r="G13" s="12" t="s">
        <v>75</v>
      </c>
      <c r="H13" s="35">
        <f>(177768-20696)*4/12</f>
        <v>52357.333333333336</v>
      </c>
      <c r="I13" s="10"/>
      <c r="J13" s="12" t="s">
        <v>33</v>
      </c>
      <c r="K13" s="12"/>
      <c r="L13" s="12" t="s">
        <v>76</v>
      </c>
      <c r="M13" s="12" t="s">
        <v>76</v>
      </c>
      <c r="N13" s="31" t="s">
        <v>200</v>
      </c>
      <c r="O13" s="12" t="s">
        <v>77</v>
      </c>
      <c r="P13" s="25">
        <f t="shared" ref="P13:P15" si="2">W13</f>
        <v>6830</v>
      </c>
      <c r="Q13" s="49" t="s">
        <v>198</v>
      </c>
      <c r="R13" s="49" t="s">
        <v>193</v>
      </c>
      <c r="S13" s="14"/>
      <c r="T13" s="12" t="s">
        <v>78</v>
      </c>
      <c r="U13" s="12" t="s">
        <v>74</v>
      </c>
      <c r="V13" s="37">
        <v>4226</v>
      </c>
      <c r="W13" s="38">
        <v>6830</v>
      </c>
      <c r="X13" s="16">
        <f t="shared" si="0"/>
        <v>19.394226218646473</v>
      </c>
      <c r="Y13" s="33">
        <f t="shared" si="1"/>
        <v>1.6161855182205394</v>
      </c>
      <c r="Z13" s="34" t="s">
        <v>68</v>
      </c>
    </row>
    <row r="14" spans="1:26" ht="69" customHeight="1">
      <c r="A14" s="81"/>
      <c r="B14" s="81"/>
      <c r="C14" s="81"/>
      <c r="D14" s="81"/>
      <c r="E14" s="81"/>
      <c r="F14" s="12" t="s">
        <v>37</v>
      </c>
      <c r="G14" s="12" t="s">
        <v>79</v>
      </c>
      <c r="H14" s="35">
        <f>(68315-7696)*4/12</f>
        <v>20206.333333333332</v>
      </c>
      <c r="I14" s="10"/>
      <c r="J14" s="12" t="s">
        <v>33</v>
      </c>
      <c r="K14" s="12"/>
      <c r="L14" s="12" t="s">
        <v>80</v>
      </c>
      <c r="M14" s="12" t="s">
        <v>80</v>
      </c>
      <c r="N14" s="31" t="s">
        <v>81</v>
      </c>
      <c r="O14" s="12" t="s">
        <v>82</v>
      </c>
      <c r="P14" s="25">
        <f t="shared" si="2"/>
        <v>3450</v>
      </c>
      <c r="Q14" s="49" t="s">
        <v>198</v>
      </c>
      <c r="R14" s="49" t="s">
        <v>193</v>
      </c>
      <c r="S14" s="14"/>
      <c r="T14" s="12" t="s">
        <v>83</v>
      </c>
      <c r="U14" s="12" t="s">
        <v>74</v>
      </c>
      <c r="V14" s="37">
        <v>1515</v>
      </c>
      <c r="W14" s="38">
        <v>3450</v>
      </c>
      <c r="X14" s="16">
        <f t="shared" si="0"/>
        <v>27.326732673267323</v>
      </c>
      <c r="Y14" s="33">
        <f t="shared" si="1"/>
        <v>2.277227722772277</v>
      </c>
      <c r="Z14" s="34" t="s">
        <v>68</v>
      </c>
    </row>
    <row r="15" spans="1:26" ht="69" customHeight="1">
      <c r="A15" s="81"/>
      <c r="B15" s="81"/>
      <c r="C15" s="81"/>
      <c r="D15" s="81"/>
      <c r="E15" s="74"/>
      <c r="F15" s="12" t="s">
        <v>37</v>
      </c>
      <c r="G15" s="12" t="s">
        <v>84</v>
      </c>
      <c r="H15" s="35">
        <f>(131800-19586)*4/12</f>
        <v>37404.666666666664</v>
      </c>
      <c r="I15" s="10">
        <v>3.5000000000000001E-3</v>
      </c>
      <c r="J15" s="12" t="s">
        <v>33</v>
      </c>
      <c r="K15" s="12"/>
      <c r="L15" s="12" t="s">
        <v>85</v>
      </c>
      <c r="M15" s="67" t="s">
        <v>160</v>
      </c>
      <c r="N15" s="31" t="s">
        <v>203</v>
      </c>
      <c r="O15" s="12" t="s">
        <v>86</v>
      </c>
      <c r="P15" s="25">
        <f t="shared" si="2"/>
        <v>3442</v>
      </c>
      <c r="Q15" s="49" t="s">
        <v>198</v>
      </c>
      <c r="R15" s="49" t="s">
        <v>193</v>
      </c>
      <c r="S15" s="14"/>
      <c r="T15" s="12" t="s">
        <v>87</v>
      </c>
      <c r="U15" s="12" t="s">
        <v>74</v>
      </c>
      <c r="V15" s="37">
        <v>2805</v>
      </c>
      <c r="W15" s="38">
        <v>3442</v>
      </c>
      <c r="X15" s="16">
        <f t="shared" si="0"/>
        <v>14.725133689839572</v>
      </c>
      <c r="Y15" s="33">
        <f t="shared" si="1"/>
        <v>1.2270944741532976</v>
      </c>
      <c r="Z15" s="34" t="s">
        <v>68</v>
      </c>
    </row>
    <row r="16" spans="1:26" ht="102" customHeight="1">
      <c r="A16" s="81"/>
      <c r="B16" s="81"/>
      <c r="C16" s="81"/>
      <c r="D16" s="81"/>
      <c r="E16" s="39" t="s">
        <v>88</v>
      </c>
      <c r="F16" s="12" t="s">
        <v>37</v>
      </c>
      <c r="G16" s="20" t="s">
        <v>89</v>
      </c>
      <c r="H16" s="35">
        <v>0</v>
      </c>
      <c r="I16" s="40"/>
      <c r="J16" s="12" t="s">
        <v>54</v>
      </c>
      <c r="K16" s="12" t="s">
        <v>33</v>
      </c>
      <c r="L16" s="20" t="s">
        <v>90</v>
      </c>
      <c r="M16" s="20" t="s">
        <v>90</v>
      </c>
      <c r="N16" s="31" t="s">
        <v>91</v>
      </c>
      <c r="O16" s="12" t="s">
        <v>92</v>
      </c>
      <c r="P16" s="25" t="s">
        <v>93</v>
      </c>
      <c r="Q16" s="49" t="s">
        <v>198</v>
      </c>
      <c r="R16" s="49" t="s">
        <v>193</v>
      </c>
      <c r="S16" s="14"/>
      <c r="T16" s="12" t="s">
        <v>94</v>
      </c>
      <c r="U16" s="12" t="s">
        <v>95</v>
      </c>
      <c r="V16" s="37">
        <v>0</v>
      </c>
      <c r="W16" s="38">
        <v>890</v>
      </c>
      <c r="X16" s="16" t="e">
        <f t="shared" si="0"/>
        <v>#DIV/0!</v>
      </c>
      <c r="Y16" s="33" t="e">
        <f t="shared" si="1"/>
        <v>#DIV/0!</v>
      </c>
      <c r="Z16" s="27" t="s">
        <v>96</v>
      </c>
    </row>
    <row r="17" spans="1:26" ht="102" customHeight="1">
      <c r="A17" s="81"/>
      <c r="B17" s="81"/>
      <c r="C17" s="81"/>
      <c r="D17" s="81"/>
      <c r="E17" s="39" t="s">
        <v>97</v>
      </c>
      <c r="F17" s="12" t="s">
        <v>98</v>
      </c>
      <c r="G17" s="20" t="s">
        <v>99</v>
      </c>
      <c r="H17" s="35"/>
      <c r="I17" s="10"/>
      <c r="J17" s="14" t="s">
        <v>100</v>
      </c>
      <c r="K17" s="12" t="s">
        <v>37</v>
      </c>
      <c r="L17" s="20" t="s">
        <v>101</v>
      </c>
      <c r="M17" s="20" t="s">
        <v>101</v>
      </c>
      <c r="N17" s="31" t="s">
        <v>204</v>
      </c>
      <c r="O17" s="12" t="s">
        <v>102</v>
      </c>
      <c r="P17" s="13" t="s">
        <v>103</v>
      </c>
      <c r="Q17" s="49" t="s">
        <v>198</v>
      </c>
      <c r="R17" s="49" t="s">
        <v>195</v>
      </c>
      <c r="S17" s="14"/>
      <c r="T17" s="12" t="s">
        <v>104</v>
      </c>
      <c r="U17" s="12" t="s">
        <v>105</v>
      </c>
      <c r="V17" s="37">
        <v>5000</v>
      </c>
      <c r="W17" s="41"/>
      <c r="X17" s="16">
        <f t="shared" si="0"/>
        <v>0</v>
      </c>
      <c r="Y17" s="33">
        <f t="shared" si="1"/>
        <v>0</v>
      </c>
      <c r="Z17" s="27" t="s">
        <v>106</v>
      </c>
    </row>
    <row r="18" spans="1:26" ht="102" customHeight="1">
      <c r="A18" s="74"/>
      <c r="B18" s="74"/>
      <c r="C18" s="74"/>
      <c r="D18" s="74"/>
      <c r="E18" s="39" t="s">
        <v>107</v>
      </c>
      <c r="F18" s="12" t="s">
        <v>98</v>
      </c>
      <c r="G18" s="20" t="s">
        <v>99</v>
      </c>
      <c r="H18" s="35"/>
      <c r="I18" s="10"/>
      <c r="J18" s="14" t="s">
        <v>100</v>
      </c>
      <c r="K18" s="12" t="s">
        <v>37</v>
      </c>
      <c r="L18" s="20" t="s">
        <v>108</v>
      </c>
      <c r="M18" s="20" t="s">
        <v>108</v>
      </c>
      <c r="N18" s="31" t="s">
        <v>205</v>
      </c>
      <c r="O18" s="12" t="s">
        <v>109</v>
      </c>
      <c r="P18" s="13" t="s">
        <v>103</v>
      </c>
      <c r="Q18" s="49" t="s">
        <v>198</v>
      </c>
      <c r="R18" s="49" t="s">
        <v>195</v>
      </c>
      <c r="S18" s="14"/>
      <c r="T18" s="12" t="s">
        <v>110</v>
      </c>
      <c r="U18" s="12" t="s">
        <v>111</v>
      </c>
      <c r="V18" s="37"/>
      <c r="W18" s="41"/>
      <c r="X18" s="16"/>
      <c r="Y18" s="33"/>
      <c r="Z18" s="27"/>
    </row>
    <row r="19" spans="1:26" ht="85.5" customHeight="1">
      <c r="A19" s="42"/>
      <c r="B19" s="8" t="s">
        <v>112</v>
      </c>
      <c r="C19" s="43">
        <f>I19</f>
        <v>0</v>
      </c>
      <c r="D19" s="44"/>
      <c r="E19" s="45" t="s">
        <v>113</v>
      </c>
      <c r="F19" s="12" t="s">
        <v>114</v>
      </c>
      <c r="G19" s="31" t="s">
        <v>115</v>
      </c>
      <c r="H19" s="47">
        <v>2400</v>
      </c>
      <c r="I19" s="48"/>
      <c r="J19" s="12" t="s">
        <v>33</v>
      </c>
      <c r="K19" s="12" t="s">
        <v>37</v>
      </c>
      <c r="L19" s="46" t="s">
        <v>116</v>
      </c>
      <c r="M19" s="46" t="s">
        <v>116</v>
      </c>
      <c r="N19" s="31" t="s">
        <v>206</v>
      </c>
      <c r="O19" s="12" t="s">
        <v>117</v>
      </c>
      <c r="P19" s="13"/>
      <c r="Q19" s="49" t="s">
        <v>198</v>
      </c>
      <c r="R19" s="49"/>
      <c r="S19" s="12"/>
      <c r="T19" s="12" t="s">
        <v>118</v>
      </c>
      <c r="U19" s="49" t="s">
        <v>119</v>
      </c>
      <c r="V19" s="26">
        <v>2500</v>
      </c>
      <c r="W19" s="26">
        <f>167000+15000+6700+19000+7700+2000</f>
        <v>217400</v>
      </c>
      <c r="X19" s="16">
        <f>(W19/V19)*12</f>
        <v>1043.52</v>
      </c>
      <c r="Y19" s="33">
        <f>X19/12</f>
        <v>86.96</v>
      </c>
      <c r="Z19" s="50"/>
    </row>
    <row r="20" spans="1:26" ht="115.5" customHeight="1">
      <c r="A20" s="42"/>
      <c r="B20" s="8" t="s">
        <v>120</v>
      </c>
      <c r="C20" s="51"/>
      <c r="D20" s="44"/>
      <c r="E20" s="45" t="s">
        <v>121</v>
      </c>
      <c r="F20" s="12" t="s">
        <v>114</v>
      </c>
      <c r="G20" s="20" t="s">
        <v>122</v>
      </c>
      <c r="H20" s="19"/>
      <c r="I20" s="19"/>
      <c r="J20" s="12" t="s">
        <v>33</v>
      </c>
      <c r="K20" s="12" t="s">
        <v>37</v>
      </c>
      <c r="L20" s="20" t="s">
        <v>123</v>
      </c>
      <c r="M20" s="20" t="s">
        <v>123</v>
      </c>
      <c r="N20" s="31" t="s">
        <v>199</v>
      </c>
      <c r="O20" s="12" t="s">
        <v>124</v>
      </c>
      <c r="P20" s="13"/>
      <c r="Q20" s="49" t="s">
        <v>198</v>
      </c>
      <c r="R20" s="49" t="s">
        <v>125</v>
      </c>
      <c r="S20" s="12"/>
      <c r="T20" s="12"/>
      <c r="U20" s="49"/>
      <c r="V20" s="26"/>
      <c r="W20" s="26" t="s">
        <v>161</v>
      </c>
      <c r="X20" s="16"/>
      <c r="Y20" s="33"/>
      <c r="Z20" s="50"/>
    </row>
    <row r="21" spans="1:26" ht="153.75" customHeight="1">
      <c r="A21" s="83" t="s">
        <v>126</v>
      </c>
      <c r="B21" s="24" t="s">
        <v>127</v>
      </c>
      <c r="C21" s="24"/>
      <c r="D21" s="52"/>
      <c r="E21" s="45" t="s">
        <v>128</v>
      </c>
      <c r="F21" s="12" t="s">
        <v>129</v>
      </c>
      <c r="G21" s="20" t="s">
        <v>130</v>
      </c>
      <c r="H21" s="19"/>
      <c r="I21" s="19"/>
      <c r="J21" s="12" t="s">
        <v>100</v>
      </c>
      <c r="K21" s="12" t="s">
        <v>54</v>
      </c>
      <c r="L21" s="20" t="s">
        <v>131</v>
      </c>
      <c r="M21" s="20" t="s">
        <v>131</v>
      </c>
      <c r="N21" s="31" t="s">
        <v>132</v>
      </c>
      <c r="O21" s="20" t="s">
        <v>133</v>
      </c>
      <c r="P21" s="12" t="s">
        <v>134</v>
      </c>
      <c r="Q21" s="49" t="s">
        <v>198</v>
      </c>
      <c r="R21" s="49" t="s">
        <v>125</v>
      </c>
      <c r="S21" s="12" t="s">
        <v>135</v>
      </c>
      <c r="T21" s="12" t="s">
        <v>136</v>
      </c>
      <c r="U21" s="49" t="s">
        <v>213</v>
      </c>
      <c r="V21" s="25" t="s">
        <v>137</v>
      </c>
      <c r="W21" s="25" t="s">
        <v>137</v>
      </c>
      <c r="X21" s="54"/>
      <c r="Y21" s="33"/>
      <c r="Z21" s="50"/>
    </row>
    <row r="22" spans="1:26" ht="213.75" customHeight="1">
      <c r="A22" s="74"/>
      <c r="B22" s="24" t="s">
        <v>139</v>
      </c>
      <c r="C22" s="24"/>
      <c r="D22" s="52"/>
      <c r="E22" s="24" t="s">
        <v>140</v>
      </c>
      <c r="F22" s="12" t="s">
        <v>141</v>
      </c>
      <c r="G22" s="20" t="s">
        <v>142</v>
      </c>
      <c r="H22" s="19"/>
      <c r="I22" s="19"/>
      <c r="J22" s="12" t="s">
        <v>100</v>
      </c>
      <c r="K22" s="12" t="s">
        <v>54</v>
      </c>
      <c r="L22" s="20" t="s">
        <v>143</v>
      </c>
      <c r="M22" s="20" t="s">
        <v>144</v>
      </c>
      <c r="N22" s="20" t="s">
        <v>145</v>
      </c>
      <c r="O22" s="12" t="s">
        <v>212</v>
      </c>
      <c r="P22" s="12" t="s">
        <v>146</v>
      </c>
      <c r="Q22" s="49" t="s">
        <v>198</v>
      </c>
      <c r="R22" s="49" t="s">
        <v>125</v>
      </c>
      <c r="S22" s="12" t="s">
        <v>147</v>
      </c>
      <c r="T22" s="12" t="s">
        <v>148</v>
      </c>
      <c r="U22" s="12" t="s">
        <v>149</v>
      </c>
      <c r="V22" s="55"/>
      <c r="W22" s="26"/>
      <c r="X22" s="54"/>
      <c r="Y22" s="33"/>
      <c r="Z22" s="50"/>
    </row>
    <row r="23" spans="1:26" ht="15.75" customHeight="1">
      <c r="A23" s="1"/>
      <c r="B23" s="1"/>
      <c r="C23" s="1"/>
      <c r="D23" s="1"/>
      <c r="E23" s="1"/>
      <c r="F23" s="5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5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5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5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5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5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5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5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5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5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5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5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5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5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5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5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5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5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5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5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5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5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5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5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5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5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5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5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5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5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5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5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56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5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5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5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56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5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5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56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56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5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56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5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56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56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56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5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5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56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5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5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5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5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56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5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56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56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5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5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5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5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5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5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5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5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5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5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5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5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5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5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5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5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5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5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5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5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5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5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56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5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5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5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56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56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56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5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5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5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56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5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56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56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56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56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56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56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56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56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56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56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56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56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56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56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56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56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56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56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56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56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56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56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56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56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56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56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56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56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56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56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56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56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56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56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56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56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56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56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56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56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56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56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56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56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56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56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56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56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56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56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56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56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56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56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56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56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56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56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56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56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56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56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56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56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56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56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56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56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56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56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56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56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56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56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56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56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56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56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56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56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56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56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56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56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56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56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56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56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56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56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56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56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56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56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56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56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56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56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56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56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56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56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56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56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56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56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56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56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56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56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56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56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56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56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56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52">
    <mergeCell ref="X2:Y2"/>
    <mergeCell ref="P3:Q3"/>
    <mergeCell ref="G6:G7"/>
    <mergeCell ref="H6:H7"/>
    <mergeCell ref="G8:G9"/>
    <mergeCell ref="I6:I7"/>
    <mergeCell ref="J6:J7"/>
    <mergeCell ref="J8:J9"/>
    <mergeCell ref="K6:K7"/>
    <mergeCell ref="L6:L7"/>
    <mergeCell ref="K8:K9"/>
    <mergeCell ref="M6:M7"/>
    <mergeCell ref="N6:N7"/>
    <mergeCell ref="B1:N1"/>
    <mergeCell ref="B2:N3"/>
    <mergeCell ref="P2:Q2"/>
    <mergeCell ref="S2:T3"/>
    <mergeCell ref="V2:W2"/>
    <mergeCell ref="F8:F9"/>
    <mergeCell ref="E12:E15"/>
    <mergeCell ref="V3:W3"/>
    <mergeCell ref="X3:Y3"/>
    <mergeCell ref="V8:V9"/>
    <mergeCell ref="C11:C18"/>
    <mergeCell ref="D11:D18"/>
    <mergeCell ref="A8:A18"/>
    <mergeCell ref="A21:A22"/>
    <mergeCell ref="E6:E7"/>
    <mergeCell ref="C8:C10"/>
    <mergeCell ref="D8:D10"/>
    <mergeCell ref="E8:E9"/>
    <mergeCell ref="B8:B10"/>
    <mergeCell ref="B11:B18"/>
    <mergeCell ref="B5:D5"/>
    <mergeCell ref="E5:M5"/>
    <mergeCell ref="N5:U5"/>
    <mergeCell ref="V5:Z5"/>
    <mergeCell ref="B6:B7"/>
    <mergeCell ref="C6:C7"/>
    <mergeCell ref="D6:D7"/>
    <mergeCell ref="Z6:Z7"/>
    <mergeCell ref="F6:F7"/>
    <mergeCell ref="T6:T7"/>
    <mergeCell ref="U6:U7"/>
    <mergeCell ref="V6:V7"/>
    <mergeCell ref="W6:W7"/>
    <mergeCell ref="X6:Y6"/>
    <mergeCell ref="O6:O7"/>
    <mergeCell ref="P6:P7"/>
    <mergeCell ref="Q6:Q7"/>
    <mergeCell ref="R6:R7"/>
    <mergeCell ref="S6:S7"/>
  </mergeCells>
  <hyperlinks>
    <hyperlink ref="N9" r:id="rId1"/>
    <hyperlink ref="N10" r:id="rId2"/>
    <hyperlink ref="N11" r:id="rId3"/>
    <hyperlink ref="N12" r:id="rId4"/>
    <hyperlink ref="N13" r:id="rId5"/>
    <hyperlink ref="N14" r:id="rId6"/>
    <hyperlink ref="N15" r:id="rId7"/>
    <hyperlink ref="N17" r:id="rId8"/>
    <hyperlink ref="N18" r:id="rId9"/>
    <hyperlink ref="N19" r:id="rId10"/>
    <hyperlink ref="N20" r:id="rId11"/>
  </hyperlinks>
  <printOptions horizontalCentered="1"/>
  <pageMargins left="0.25" right="0.25" top="0.75" bottom="0.75" header="0" footer="0"/>
  <pageSetup paperSize="8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994"/>
  <sheetViews>
    <sheetView topLeftCell="D1" workbookViewId="0">
      <pane ySplit="7" topLeftCell="A29" activePane="bottomLeft" state="frozen"/>
      <selection pane="bottomLeft" activeCell="D31" sqref="A31:XFD43"/>
    </sheetView>
  </sheetViews>
  <sheetFormatPr baseColWidth="10" defaultColWidth="14.42578125" defaultRowHeight="15" customHeight="1"/>
  <cols>
    <col min="1" max="1" width="14.140625" customWidth="1"/>
    <col min="2" max="2" width="29.140625" customWidth="1"/>
    <col min="3" max="3" width="17.85546875" customWidth="1"/>
    <col min="4" max="4" width="13.28515625" customWidth="1"/>
    <col min="5" max="5" width="30.140625" customWidth="1"/>
    <col min="6" max="6" width="17.7109375" customWidth="1"/>
    <col min="7" max="7" width="28.140625" customWidth="1"/>
    <col min="8" max="8" width="13.42578125" customWidth="1"/>
    <col min="9" max="9" width="13.5703125" customWidth="1"/>
    <col min="10" max="10" width="11.5703125" customWidth="1"/>
    <col min="11" max="11" width="12" customWidth="1"/>
    <col min="12" max="12" width="20.5703125" customWidth="1"/>
    <col min="13" max="13" width="20.140625" customWidth="1"/>
    <col min="14" max="14" width="12.5703125" customWidth="1"/>
    <col min="15" max="15" width="54.7109375" customWidth="1"/>
    <col min="16" max="16" width="23" customWidth="1"/>
    <col min="17" max="18" width="22.85546875" customWidth="1"/>
    <col min="19" max="19" width="23.42578125" customWidth="1"/>
    <col min="20" max="20" width="30" customWidth="1"/>
    <col min="21" max="21" width="28.42578125" customWidth="1"/>
    <col min="22" max="22" width="19.5703125" customWidth="1"/>
    <col min="23" max="23" width="18.5703125" customWidth="1"/>
    <col min="24" max="24" width="11.5703125" customWidth="1"/>
    <col min="25" max="25" width="10.7109375" customWidth="1"/>
    <col min="26" max="26" width="37.140625" customWidth="1"/>
  </cols>
  <sheetData>
    <row r="1" spans="1:26" ht="35.25" customHeight="1">
      <c r="A1" s="1"/>
      <c r="B1" s="93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>
      <c r="A2" s="1"/>
      <c r="B2" s="94" t="s">
        <v>194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6"/>
      <c r="O2" s="2" t="s">
        <v>196</v>
      </c>
      <c r="P2" s="100" t="s">
        <v>197</v>
      </c>
      <c r="Q2" s="76"/>
      <c r="R2" s="3"/>
      <c r="S2" s="101"/>
      <c r="T2" s="90"/>
      <c r="V2" s="102" t="s">
        <v>1</v>
      </c>
      <c r="W2" s="90"/>
      <c r="X2" s="91" t="e">
        <f t="shared" ref="X2:X3" si="0">SUM(#REF!)</f>
        <v>#REF!</v>
      </c>
      <c r="Y2" s="90"/>
    </row>
    <row r="3" spans="1:26" ht="24.75" customHeight="1">
      <c r="A3" s="1"/>
      <c r="B3" s="97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9"/>
      <c r="O3" s="4" t="s">
        <v>2</v>
      </c>
      <c r="P3" s="100" t="s">
        <v>2</v>
      </c>
      <c r="Q3" s="76"/>
      <c r="R3" s="3"/>
      <c r="S3" s="90"/>
      <c r="T3" s="90"/>
      <c r="V3" s="89" t="s">
        <v>3</v>
      </c>
      <c r="W3" s="90"/>
      <c r="X3" s="91" t="e">
        <f t="shared" si="0"/>
        <v>#REF!</v>
      </c>
      <c r="Y3" s="90"/>
    </row>
    <row r="4" spans="1:26" ht="12.75" customHeight="1">
      <c r="A4" s="1"/>
      <c r="B4" s="5"/>
      <c r="C4" s="5"/>
      <c r="D4" s="5"/>
      <c r="E4" s="5"/>
      <c r="F4" s="6"/>
      <c r="G4" s="5"/>
      <c r="H4" s="5"/>
      <c r="I4" s="5"/>
      <c r="J4" s="5"/>
      <c r="K4" s="5"/>
      <c r="L4" s="5"/>
      <c r="M4" s="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9" customHeight="1">
      <c r="A5" s="1"/>
      <c r="B5" s="77" t="s">
        <v>4</v>
      </c>
      <c r="C5" s="78"/>
      <c r="D5" s="76"/>
      <c r="E5" s="77" t="s">
        <v>5</v>
      </c>
      <c r="F5" s="78"/>
      <c r="G5" s="78"/>
      <c r="H5" s="78"/>
      <c r="I5" s="78"/>
      <c r="J5" s="78"/>
      <c r="K5" s="78"/>
      <c r="L5" s="78"/>
      <c r="M5" s="76"/>
      <c r="N5" s="77" t="s">
        <v>6</v>
      </c>
      <c r="O5" s="78"/>
      <c r="P5" s="78"/>
      <c r="Q5" s="78"/>
      <c r="R5" s="78"/>
      <c r="S5" s="78"/>
      <c r="T5" s="78"/>
      <c r="U5" s="76"/>
      <c r="V5" s="77" t="s">
        <v>7</v>
      </c>
      <c r="W5" s="78"/>
      <c r="X5" s="78"/>
      <c r="Y5" s="78"/>
      <c r="Z5" s="76"/>
    </row>
    <row r="6" spans="1:26" ht="33.75" customHeight="1">
      <c r="A6" s="1"/>
      <c r="B6" s="73" t="s">
        <v>8</v>
      </c>
      <c r="C6" s="73" t="s">
        <v>9</v>
      </c>
      <c r="D6" s="73" t="s">
        <v>10</v>
      </c>
      <c r="E6" s="73" t="s">
        <v>11</v>
      </c>
      <c r="F6" s="84" t="s">
        <v>10</v>
      </c>
      <c r="G6" s="73" t="s">
        <v>12</v>
      </c>
      <c r="H6" s="73" t="s">
        <v>13</v>
      </c>
      <c r="I6" s="73" t="s">
        <v>14</v>
      </c>
      <c r="J6" s="73" t="s">
        <v>15</v>
      </c>
      <c r="K6" s="73" t="s">
        <v>16</v>
      </c>
      <c r="L6" s="73" t="s">
        <v>17</v>
      </c>
      <c r="M6" s="73" t="s">
        <v>18</v>
      </c>
      <c r="N6" s="73" t="s">
        <v>19</v>
      </c>
      <c r="O6" s="73" t="s">
        <v>8</v>
      </c>
      <c r="P6" s="73" t="s">
        <v>20</v>
      </c>
      <c r="Q6" s="73" t="s">
        <v>21</v>
      </c>
      <c r="R6" s="73" t="s">
        <v>22</v>
      </c>
      <c r="S6" s="73" t="s">
        <v>10</v>
      </c>
      <c r="T6" s="73" t="s">
        <v>23</v>
      </c>
      <c r="U6" s="73" t="s">
        <v>24</v>
      </c>
      <c r="V6" s="73" t="s">
        <v>25</v>
      </c>
      <c r="W6" s="73" t="s">
        <v>26</v>
      </c>
      <c r="X6" s="75" t="s">
        <v>27</v>
      </c>
      <c r="Y6" s="76"/>
      <c r="Z6" s="79" t="s">
        <v>28</v>
      </c>
    </row>
    <row r="7" spans="1:26" ht="35.25" customHeight="1">
      <c r="A7" s="1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" t="s">
        <v>29</v>
      </c>
      <c r="Y7" s="7" t="s">
        <v>30</v>
      </c>
      <c r="Z7" s="74"/>
    </row>
    <row r="8" spans="1:26" ht="46.5" customHeight="1">
      <c r="A8" s="83" t="s">
        <v>31</v>
      </c>
      <c r="B8" s="87" t="s">
        <v>32</v>
      </c>
      <c r="C8" s="85">
        <f>SUM(I8:I9)</f>
        <v>2.6792660871895013E-3</v>
      </c>
      <c r="D8" s="86" t="s">
        <v>33</v>
      </c>
      <c r="E8" s="87" t="s">
        <v>34</v>
      </c>
      <c r="F8" s="86" t="s">
        <v>35</v>
      </c>
      <c r="G8" s="103" t="s">
        <v>36</v>
      </c>
      <c r="H8" s="9">
        <v>26000</v>
      </c>
      <c r="I8" s="10">
        <v>2.6792660871895013E-3</v>
      </c>
      <c r="J8" s="86" t="s">
        <v>33</v>
      </c>
      <c r="K8" s="86" t="s">
        <v>37</v>
      </c>
      <c r="L8" s="11" t="s">
        <v>38</v>
      </c>
      <c r="M8" s="68" t="s">
        <v>162</v>
      </c>
      <c r="N8" s="31"/>
      <c r="O8" s="12" t="s">
        <v>39</v>
      </c>
      <c r="P8" s="13" t="s">
        <v>207</v>
      </c>
      <c r="Q8" s="49" t="s">
        <v>198</v>
      </c>
      <c r="R8" s="49" t="s">
        <v>193</v>
      </c>
      <c r="S8" s="12" t="s">
        <v>163</v>
      </c>
      <c r="T8" s="14" t="s">
        <v>42</v>
      </c>
      <c r="U8" s="14" t="s">
        <v>43</v>
      </c>
      <c r="V8" s="92">
        <v>1400</v>
      </c>
      <c r="W8" s="15">
        <v>2200</v>
      </c>
      <c r="X8" s="16">
        <f>(W8/V8)*12</f>
        <v>18.857142857142858</v>
      </c>
      <c r="Y8" s="17">
        <f>X8/12</f>
        <v>1.5714285714285714</v>
      </c>
      <c r="Z8" s="18" t="s">
        <v>44</v>
      </c>
    </row>
    <row r="9" spans="1:26" ht="43.5" customHeight="1">
      <c r="A9" s="81"/>
      <c r="B9" s="81"/>
      <c r="C9" s="81"/>
      <c r="D9" s="81"/>
      <c r="E9" s="74"/>
      <c r="F9" s="74"/>
      <c r="G9" s="74"/>
      <c r="H9" s="19"/>
      <c r="I9" s="19"/>
      <c r="J9" s="74"/>
      <c r="K9" s="74"/>
      <c r="L9" s="20" t="s">
        <v>45</v>
      </c>
      <c r="M9" s="20" t="s">
        <v>45</v>
      </c>
      <c r="N9" s="31" t="s">
        <v>46</v>
      </c>
      <c r="O9" s="21" t="s">
        <v>214</v>
      </c>
      <c r="P9" s="14" t="s">
        <v>47</v>
      </c>
      <c r="Q9" s="49" t="s">
        <v>198</v>
      </c>
      <c r="R9" s="49" t="s">
        <v>193</v>
      </c>
      <c r="S9" s="12" t="s">
        <v>35</v>
      </c>
      <c r="T9" s="14" t="s">
        <v>48</v>
      </c>
      <c r="U9" s="12" t="s">
        <v>49</v>
      </c>
      <c r="V9" s="74"/>
      <c r="W9" s="22"/>
      <c r="X9" s="16"/>
      <c r="Y9" s="17"/>
      <c r="Z9" s="27" t="s">
        <v>50</v>
      </c>
    </row>
    <row r="10" spans="1:26" ht="69.75" customHeight="1">
      <c r="A10" s="81"/>
      <c r="B10" s="74"/>
      <c r="C10" s="74"/>
      <c r="D10" s="74"/>
      <c r="E10" s="24" t="s">
        <v>51</v>
      </c>
      <c r="F10" s="12" t="s">
        <v>52</v>
      </c>
      <c r="G10" s="20" t="s">
        <v>53</v>
      </c>
      <c r="H10" s="19"/>
      <c r="I10" s="19"/>
      <c r="J10" s="12" t="s">
        <v>54</v>
      </c>
      <c r="K10" s="12" t="s">
        <v>37</v>
      </c>
      <c r="L10" s="20" t="s">
        <v>55</v>
      </c>
      <c r="M10" s="20" t="s">
        <v>55</v>
      </c>
      <c r="N10" s="31" t="s">
        <v>201</v>
      </c>
      <c r="O10" s="12" t="s">
        <v>56</v>
      </c>
      <c r="P10" s="25" t="s">
        <v>57</v>
      </c>
      <c r="Q10" s="49" t="s">
        <v>198</v>
      </c>
      <c r="R10" s="49" t="s">
        <v>193</v>
      </c>
      <c r="S10" s="12" t="s">
        <v>35</v>
      </c>
      <c r="T10" s="12" t="s">
        <v>58</v>
      </c>
      <c r="U10" s="12" t="s">
        <v>59</v>
      </c>
      <c r="V10" s="26">
        <v>18000</v>
      </c>
      <c r="W10" s="26"/>
      <c r="X10" s="16"/>
      <c r="Y10" s="17"/>
      <c r="Z10" s="34" t="s">
        <v>68</v>
      </c>
    </row>
    <row r="11" spans="1:26" ht="74.25" customHeight="1">
      <c r="A11" s="81"/>
      <c r="B11" s="88" t="s">
        <v>61</v>
      </c>
      <c r="C11" s="80">
        <f>SUM(I11:I17)</f>
        <v>3.110694821962574E-2</v>
      </c>
      <c r="D11" s="82" t="s">
        <v>33</v>
      </c>
      <c r="E11" s="28" t="s">
        <v>62</v>
      </c>
      <c r="F11" s="29" t="s">
        <v>37</v>
      </c>
      <c r="G11" s="12" t="s">
        <v>63</v>
      </c>
      <c r="H11" s="30">
        <v>215000</v>
      </c>
      <c r="I11" s="10">
        <v>1.9920850292308365E-2</v>
      </c>
      <c r="J11" s="12" t="s">
        <v>33</v>
      </c>
      <c r="K11" s="12" t="s">
        <v>37</v>
      </c>
      <c r="L11" s="12" t="s">
        <v>64</v>
      </c>
      <c r="M11" s="67" t="s">
        <v>63</v>
      </c>
      <c r="N11" s="31" t="s">
        <v>202</v>
      </c>
      <c r="O11" s="31" t="s">
        <v>65</v>
      </c>
      <c r="P11" s="25">
        <v>3600</v>
      </c>
      <c r="Q11" s="49" t="s">
        <v>198</v>
      </c>
      <c r="R11" s="49" t="s">
        <v>193</v>
      </c>
      <c r="S11" s="12" t="s">
        <v>164</v>
      </c>
      <c r="T11" s="12" t="s">
        <v>66</v>
      </c>
      <c r="U11" s="14" t="s">
        <v>67</v>
      </c>
      <c r="V11" s="32">
        <v>11500</v>
      </c>
      <c r="W11" s="25">
        <f>P11</f>
        <v>3600</v>
      </c>
      <c r="X11" s="16">
        <f t="shared" ref="X11:X17" si="1">(W11/V11)*12</f>
        <v>3.7565217391304353</v>
      </c>
      <c r="Y11" s="33">
        <f t="shared" ref="Y11:Y17" si="2">X11/12</f>
        <v>0.31304347826086959</v>
      </c>
      <c r="Z11" s="34" t="s">
        <v>68</v>
      </c>
    </row>
    <row r="12" spans="1:26" ht="72.75" customHeight="1">
      <c r="A12" s="81"/>
      <c r="B12" s="81"/>
      <c r="C12" s="81"/>
      <c r="D12" s="81"/>
      <c r="E12" s="88" t="s">
        <v>69</v>
      </c>
      <c r="F12" s="12" t="s">
        <v>37</v>
      </c>
      <c r="G12" s="12" t="s">
        <v>70</v>
      </c>
      <c r="H12" s="35">
        <f>(103120-10221)*4/12</f>
        <v>30966.333333333332</v>
      </c>
      <c r="I12" s="10">
        <v>2.8691892578374492E-3</v>
      </c>
      <c r="J12" s="12" t="s">
        <v>54</v>
      </c>
      <c r="K12" s="12" t="s">
        <v>33</v>
      </c>
      <c r="L12" s="12" t="s">
        <v>71</v>
      </c>
      <c r="M12" s="67" t="s">
        <v>165</v>
      </c>
      <c r="N12" s="31" t="s">
        <v>72</v>
      </c>
      <c r="O12" s="12" t="s">
        <v>73</v>
      </c>
      <c r="P12" s="25">
        <v>997</v>
      </c>
      <c r="Q12" s="49" t="s">
        <v>198</v>
      </c>
      <c r="R12" s="49" t="s">
        <v>193</v>
      </c>
      <c r="S12" s="14"/>
      <c r="T12" s="12" t="s">
        <v>66</v>
      </c>
      <c r="U12" s="12" t="s">
        <v>74</v>
      </c>
      <c r="V12" s="37">
        <v>5000</v>
      </c>
      <c r="W12" s="38">
        <v>997</v>
      </c>
      <c r="X12" s="16">
        <f t="shared" si="1"/>
        <v>2.3927999999999998</v>
      </c>
      <c r="Y12" s="33">
        <f t="shared" si="2"/>
        <v>0.19939999999999999</v>
      </c>
      <c r="Z12" s="34" t="s">
        <v>68</v>
      </c>
    </row>
    <row r="13" spans="1:26" ht="69" customHeight="1">
      <c r="A13" s="81"/>
      <c r="B13" s="81"/>
      <c r="C13" s="81"/>
      <c r="D13" s="81"/>
      <c r="E13" s="81"/>
      <c r="F13" s="12" t="s">
        <v>37</v>
      </c>
      <c r="G13" s="12" t="s">
        <v>75</v>
      </c>
      <c r="H13" s="35">
        <f>(177768-20696)*4/12</f>
        <v>52357.333333333336</v>
      </c>
      <c r="I13" s="10">
        <v>4.8511748792456743E-3</v>
      </c>
      <c r="J13" s="12" t="s">
        <v>33</v>
      </c>
      <c r="K13" s="12"/>
      <c r="L13" s="12" t="s">
        <v>76</v>
      </c>
      <c r="M13" s="67" t="s">
        <v>75</v>
      </c>
      <c r="N13" s="31" t="s">
        <v>200</v>
      </c>
      <c r="O13" s="12" t="s">
        <v>77</v>
      </c>
      <c r="P13" s="25">
        <f t="shared" ref="P13:P15" si="3">W13</f>
        <v>6830</v>
      </c>
      <c r="Q13" s="49" t="s">
        <v>198</v>
      </c>
      <c r="R13" s="49" t="s">
        <v>193</v>
      </c>
      <c r="S13" s="14"/>
      <c r="T13" s="12" t="s">
        <v>78</v>
      </c>
      <c r="U13" s="12" t="s">
        <v>74</v>
      </c>
      <c r="V13" s="37">
        <v>4226</v>
      </c>
      <c r="W13" s="38">
        <v>6830</v>
      </c>
      <c r="X13" s="16">
        <f t="shared" si="1"/>
        <v>19.394226218646473</v>
      </c>
      <c r="Y13" s="33">
        <f t="shared" si="2"/>
        <v>1.6161855182205394</v>
      </c>
      <c r="Z13" s="34" t="s">
        <v>68</v>
      </c>
    </row>
    <row r="14" spans="1:26" ht="69" customHeight="1">
      <c r="A14" s="81"/>
      <c r="B14" s="81"/>
      <c r="C14" s="81"/>
      <c r="D14" s="81"/>
      <c r="E14" s="81"/>
      <c r="F14" s="12" t="s">
        <v>37</v>
      </c>
      <c r="G14" s="12" t="s">
        <v>79</v>
      </c>
      <c r="H14" s="35">
        <f>(68315-7696)*4/12</f>
        <v>20206.333333333332</v>
      </c>
      <c r="I14" s="10"/>
      <c r="J14" s="12" t="s">
        <v>33</v>
      </c>
      <c r="K14" s="12"/>
      <c r="L14" s="12" t="s">
        <v>80</v>
      </c>
      <c r="M14" s="12" t="s">
        <v>80</v>
      </c>
      <c r="N14" s="31" t="s">
        <v>81</v>
      </c>
      <c r="O14" s="12" t="s">
        <v>82</v>
      </c>
      <c r="P14" s="25">
        <f t="shared" si="3"/>
        <v>3450</v>
      </c>
      <c r="Q14" s="49" t="s">
        <v>198</v>
      </c>
      <c r="R14" s="49" t="s">
        <v>193</v>
      </c>
      <c r="S14" s="14"/>
      <c r="T14" s="12" t="s">
        <v>83</v>
      </c>
      <c r="U14" s="12" t="s">
        <v>74</v>
      </c>
      <c r="V14" s="37">
        <v>1515</v>
      </c>
      <c r="W14" s="38">
        <v>3450</v>
      </c>
      <c r="X14" s="16">
        <f t="shared" si="1"/>
        <v>27.326732673267323</v>
      </c>
      <c r="Y14" s="33">
        <f t="shared" si="2"/>
        <v>2.277227722772277</v>
      </c>
      <c r="Z14" s="34" t="s">
        <v>68</v>
      </c>
    </row>
    <row r="15" spans="1:26" ht="69" customHeight="1">
      <c r="A15" s="81"/>
      <c r="B15" s="81"/>
      <c r="C15" s="81"/>
      <c r="D15" s="81"/>
      <c r="E15" s="74"/>
      <c r="F15" s="12" t="s">
        <v>37</v>
      </c>
      <c r="G15" s="12" t="s">
        <v>84</v>
      </c>
      <c r="H15" s="35">
        <f>(131800-19586)*4/12</f>
        <v>37404.666666666664</v>
      </c>
      <c r="I15" s="10">
        <v>3.4657337902342491E-3</v>
      </c>
      <c r="J15" s="12" t="s">
        <v>33</v>
      </c>
      <c r="K15" s="12"/>
      <c r="L15" s="12" t="s">
        <v>85</v>
      </c>
      <c r="M15" s="67" t="s">
        <v>160</v>
      </c>
      <c r="N15" s="31" t="s">
        <v>203</v>
      </c>
      <c r="O15" s="12" t="s">
        <v>86</v>
      </c>
      <c r="P15" s="25">
        <f t="shared" si="3"/>
        <v>3442</v>
      </c>
      <c r="Q15" s="49" t="s">
        <v>198</v>
      </c>
      <c r="R15" s="49" t="s">
        <v>193</v>
      </c>
      <c r="S15" s="14"/>
      <c r="T15" s="12" t="s">
        <v>87</v>
      </c>
      <c r="U15" s="12" t="s">
        <v>74</v>
      </c>
      <c r="V15" s="37">
        <v>2805</v>
      </c>
      <c r="W15" s="38">
        <v>3442</v>
      </c>
      <c r="X15" s="16">
        <f t="shared" si="1"/>
        <v>14.725133689839572</v>
      </c>
      <c r="Y15" s="33">
        <f t="shared" si="2"/>
        <v>1.2270944741532976</v>
      </c>
      <c r="Z15" s="34" t="s">
        <v>68</v>
      </c>
    </row>
    <row r="16" spans="1:26" ht="102" customHeight="1">
      <c r="A16" s="81"/>
      <c r="B16" s="81"/>
      <c r="C16" s="81"/>
      <c r="D16" s="81"/>
      <c r="E16" s="39" t="s">
        <v>88</v>
      </c>
      <c r="F16" s="12" t="s">
        <v>37</v>
      </c>
      <c r="G16" s="20" t="s">
        <v>89</v>
      </c>
      <c r="H16" s="35">
        <v>0</v>
      </c>
      <c r="I16" s="40"/>
      <c r="J16" s="12" t="s">
        <v>54</v>
      </c>
      <c r="K16" s="12" t="s">
        <v>33</v>
      </c>
      <c r="L16" s="20" t="s">
        <v>90</v>
      </c>
      <c r="M16" s="69" t="s">
        <v>90</v>
      </c>
      <c r="N16" s="31" t="s">
        <v>91</v>
      </c>
      <c r="O16" s="12" t="s">
        <v>92</v>
      </c>
      <c r="P16" s="25" t="s">
        <v>93</v>
      </c>
      <c r="Q16" s="49" t="s">
        <v>198</v>
      </c>
      <c r="R16" s="49" t="s">
        <v>193</v>
      </c>
      <c r="S16" s="14"/>
      <c r="T16" s="12" t="s">
        <v>94</v>
      </c>
      <c r="U16" s="12" t="s">
        <v>95</v>
      </c>
      <c r="V16" s="37">
        <v>0</v>
      </c>
      <c r="W16" s="38">
        <v>890</v>
      </c>
      <c r="X16" s="16" t="e">
        <f t="shared" si="1"/>
        <v>#DIV/0!</v>
      </c>
      <c r="Y16" s="33" t="e">
        <f t="shared" si="2"/>
        <v>#DIV/0!</v>
      </c>
      <c r="Z16" s="27" t="s">
        <v>166</v>
      </c>
    </row>
    <row r="17" spans="1:26" ht="102" customHeight="1">
      <c r="A17" s="81"/>
      <c r="B17" s="81"/>
      <c r="C17" s="81"/>
      <c r="D17" s="81"/>
      <c r="E17" s="39" t="s">
        <v>97</v>
      </c>
      <c r="F17" s="12" t="s">
        <v>98</v>
      </c>
      <c r="G17" s="20" t="s">
        <v>99</v>
      </c>
      <c r="H17" s="35"/>
      <c r="I17" s="10"/>
      <c r="J17" s="14" t="s">
        <v>100</v>
      </c>
      <c r="K17" s="12" t="s">
        <v>37</v>
      </c>
      <c r="L17" s="20" t="s">
        <v>101</v>
      </c>
      <c r="M17" s="20" t="s">
        <v>101</v>
      </c>
      <c r="N17" s="31" t="s">
        <v>204</v>
      </c>
      <c r="O17" s="12" t="s">
        <v>102</v>
      </c>
      <c r="P17" s="13" t="s">
        <v>103</v>
      </c>
      <c r="Q17" s="49" t="s">
        <v>198</v>
      </c>
      <c r="R17" s="49" t="s">
        <v>195</v>
      </c>
      <c r="S17" s="14"/>
      <c r="T17" s="12" t="s">
        <v>104</v>
      </c>
      <c r="U17" s="12" t="s">
        <v>105</v>
      </c>
      <c r="V17" s="37">
        <v>5000</v>
      </c>
      <c r="W17" s="41"/>
      <c r="X17" s="16">
        <f t="shared" si="1"/>
        <v>0</v>
      </c>
      <c r="Y17" s="33">
        <f t="shared" si="2"/>
        <v>0</v>
      </c>
      <c r="Z17" s="27" t="s">
        <v>106</v>
      </c>
    </row>
    <row r="18" spans="1:26" ht="102" customHeight="1">
      <c r="A18" s="74"/>
      <c r="B18" s="74"/>
      <c r="C18" s="74"/>
      <c r="D18" s="74"/>
      <c r="E18" s="39" t="s">
        <v>107</v>
      </c>
      <c r="F18" s="12" t="s">
        <v>98</v>
      </c>
      <c r="G18" s="20" t="s">
        <v>99</v>
      </c>
      <c r="H18" s="35"/>
      <c r="I18" s="10"/>
      <c r="J18" s="14" t="s">
        <v>100</v>
      </c>
      <c r="K18" s="12" t="s">
        <v>37</v>
      </c>
      <c r="L18" s="20" t="s">
        <v>108</v>
      </c>
      <c r="M18" s="20" t="s">
        <v>108</v>
      </c>
      <c r="N18" s="31" t="s">
        <v>205</v>
      </c>
      <c r="O18" s="12" t="s">
        <v>109</v>
      </c>
      <c r="P18" s="13" t="s">
        <v>103</v>
      </c>
      <c r="Q18" s="49" t="s">
        <v>198</v>
      </c>
      <c r="R18" s="49" t="s">
        <v>195</v>
      </c>
      <c r="S18" s="14"/>
      <c r="T18" s="12" t="s">
        <v>110</v>
      </c>
      <c r="U18" s="12" t="s">
        <v>111</v>
      </c>
      <c r="V18" s="37"/>
      <c r="W18" s="41"/>
      <c r="X18" s="16"/>
      <c r="Y18" s="33"/>
      <c r="Z18" s="27"/>
    </row>
    <row r="19" spans="1:26" ht="85.5" customHeight="1">
      <c r="A19" s="42"/>
      <c r="B19" s="8" t="s">
        <v>112</v>
      </c>
      <c r="C19" s="43">
        <f>I19</f>
        <v>0</v>
      </c>
      <c r="D19" s="44"/>
      <c r="E19" s="45" t="s">
        <v>113</v>
      </c>
      <c r="F19" s="12" t="s">
        <v>114</v>
      </c>
      <c r="G19" s="31" t="s">
        <v>115</v>
      </c>
      <c r="H19" s="47">
        <v>2400</v>
      </c>
      <c r="I19" s="48"/>
      <c r="J19" s="12" t="s">
        <v>33</v>
      </c>
      <c r="K19" s="12" t="s">
        <v>37</v>
      </c>
      <c r="L19" s="46" t="s">
        <v>116</v>
      </c>
      <c r="M19" s="46" t="s">
        <v>116</v>
      </c>
      <c r="N19" s="31" t="s">
        <v>206</v>
      </c>
      <c r="O19" s="12" t="s">
        <v>117</v>
      </c>
      <c r="P19" s="13"/>
      <c r="Q19" s="49" t="s">
        <v>198</v>
      </c>
      <c r="R19" s="49"/>
      <c r="S19" s="12"/>
      <c r="T19" s="12" t="s">
        <v>118</v>
      </c>
      <c r="U19" s="49" t="s">
        <v>119</v>
      </c>
      <c r="V19" s="26">
        <v>2500</v>
      </c>
      <c r="W19" s="26">
        <f>167000+15000+6700+19000+7700+2000</f>
        <v>217400</v>
      </c>
      <c r="X19" s="16">
        <f>(W19/V19)*12</f>
        <v>1043.52</v>
      </c>
      <c r="Y19" s="33">
        <f>X19/12</f>
        <v>86.96</v>
      </c>
      <c r="Z19" s="50"/>
    </row>
    <row r="20" spans="1:26" ht="115.5" customHeight="1">
      <c r="A20" s="42"/>
      <c r="B20" s="8" t="s">
        <v>120</v>
      </c>
      <c r="C20" s="51"/>
      <c r="D20" s="44"/>
      <c r="E20" s="45" t="s">
        <v>121</v>
      </c>
      <c r="F20" s="12" t="s">
        <v>114</v>
      </c>
      <c r="G20" s="20" t="s">
        <v>122</v>
      </c>
      <c r="H20" s="19"/>
      <c r="I20" s="19"/>
      <c r="J20" s="12" t="s">
        <v>33</v>
      </c>
      <c r="K20" s="12" t="s">
        <v>37</v>
      </c>
      <c r="L20" s="20" t="s">
        <v>123</v>
      </c>
      <c r="M20" s="20" t="s">
        <v>123</v>
      </c>
      <c r="N20" s="31" t="s">
        <v>199</v>
      </c>
      <c r="O20" s="12" t="s">
        <v>124</v>
      </c>
      <c r="P20" s="13"/>
      <c r="Q20" s="49" t="s">
        <v>198</v>
      </c>
      <c r="R20" s="49" t="s">
        <v>125</v>
      </c>
      <c r="S20" s="12"/>
      <c r="T20" s="12"/>
      <c r="U20" s="49"/>
      <c r="V20" s="26"/>
      <c r="W20" s="26" t="s">
        <v>161</v>
      </c>
      <c r="X20" s="16"/>
      <c r="Y20" s="33"/>
      <c r="Z20" s="50"/>
    </row>
    <row r="21" spans="1:26" ht="153.75" customHeight="1">
      <c r="A21" s="83" t="s">
        <v>126</v>
      </c>
      <c r="B21" s="24" t="s">
        <v>127</v>
      </c>
      <c r="C21" s="24"/>
      <c r="D21" s="52"/>
      <c r="E21" s="45" t="s">
        <v>128</v>
      </c>
      <c r="F21" s="12" t="s">
        <v>129</v>
      </c>
      <c r="G21" s="20" t="s">
        <v>130</v>
      </c>
      <c r="H21" s="19"/>
      <c r="I21" s="19"/>
      <c r="J21" s="12" t="s">
        <v>100</v>
      </c>
      <c r="K21" s="12" t="s">
        <v>54</v>
      </c>
      <c r="L21" s="20" t="s">
        <v>131</v>
      </c>
      <c r="M21" s="70">
        <v>44683</v>
      </c>
      <c r="N21" s="31" t="s">
        <v>132</v>
      </c>
      <c r="O21" s="20" t="s">
        <v>133</v>
      </c>
      <c r="P21" s="12" t="s">
        <v>134</v>
      </c>
      <c r="Q21" s="49" t="s">
        <v>198</v>
      </c>
      <c r="R21" s="49" t="s">
        <v>125</v>
      </c>
      <c r="S21" s="12" t="s">
        <v>135</v>
      </c>
      <c r="T21" s="12" t="s">
        <v>136</v>
      </c>
      <c r="U21" s="53" t="str">
        <f>HYPERLINK("https://drive.google.com/open?id=1LL-hhfkB5zJ-ZgeTDSfReyYnV1Mnhf-CYqOhqKzqRcQ","Base de données projets MDE")</f>
        <v>Base de données projets MDE</v>
      </c>
      <c r="V21" s="26" t="s">
        <v>137</v>
      </c>
      <c r="W21" s="26" t="s">
        <v>138</v>
      </c>
      <c r="X21" s="54"/>
      <c r="Y21" s="33"/>
      <c r="Z21" s="50"/>
    </row>
    <row r="22" spans="1:26" ht="213.75" customHeight="1">
      <c r="A22" s="74"/>
      <c r="B22" s="24" t="s">
        <v>139</v>
      </c>
      <c r="C22" s="24"/>
      <c r="D22" s="52"/>
      <c r="E22" s="24" t="s">
        <v>140</v>
      </c>
      <c r="F22" s="12" t="s">
        <v>141</v>
      </c>
      <c r="G22" s="20" t="s">
        <v>142</v>
      </c>
      <c r="H22" s="19"/>
      <c r="I22" s="19"/>
      <c r="J22" s="12" t="s">
        <v>100</v>
      </c>
      <c r="K22" s="12" t="s">
        <v>54</v>
      </c>
      <c r="L22" s="20" t="s">
        <v>143</v>
      </c>
      <c r="M22" s="20" t="s">
        <v>144</v>
      </c>
      <c r="N22" s="20" t="s">
        <v>145</v>
      </c>
      <c r="O22" s="49" t="s">
        <v>212</v>
      </c>
      <c r="P22" s="12" t="s">
        <v>146</v>
      </c>
      <c r="Q22" s="49" t="s">
        <v>198</v>
      </c>
      <c r="R22" s="49" t="s">
        <v>125</v>
      </c>
      <c r="S22" s="12" t="s">
        <v>147</v>
      </c>
      <c r="T22" s="12" t="s">
        <v>148</v>
      </c>
      <c r="U22" s="12" t="s">
        <v>149</v>
      </c>
      <c r="V22" s="55"/>
      <c r="W22" s="26"/>
      <c r="X22" s="54"/>
      <c r="Y22" s="33"/>
      <c r="Z22" s="50"/>
    </row>
    <row r="23" spans="1:26" ht="15.75" customHeight="1">
      <c r="A23" s="1"/>
      <c r="B23" s="1"/>
      <c r="C23" s="1"/>
      <c r="D23" s="1"/>
      <c r="E23" s="1"/>
      <c r="F23" s="5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5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5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5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5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5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5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5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5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5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5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5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5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5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5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5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5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5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5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5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5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5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5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5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5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5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5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5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5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5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5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5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56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5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5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5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56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5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5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56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56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5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56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5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56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56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56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5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5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56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5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5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5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5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56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5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56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56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5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5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5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5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5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5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5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5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5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5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5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5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5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5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5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5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5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5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5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5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5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5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56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5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5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5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56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56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56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5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5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5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56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5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56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56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56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56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56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56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56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56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56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56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56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56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56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56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56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56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56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56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56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56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56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56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56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56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56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56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56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56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56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56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56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56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56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56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56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56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56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56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56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56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56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56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56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56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56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56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56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56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56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56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56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56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56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56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56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56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56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56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56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56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56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56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56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56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56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56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56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56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56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56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56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56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56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56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56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56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56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56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56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56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56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56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56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56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56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56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56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56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56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56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56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56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56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56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56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56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56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56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56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56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56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56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56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56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56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56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56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56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56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56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56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56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56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56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56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52">
    <mergeCell ref="X2:Y2"/>
    <mergeCell ref="P3:Q3"/>
    <mergeCell ref="G6:G7"/>
    <mergeCell ref="H6:H7"/>
    <mergeCell ref="G8:G9"/>
    <mergeCell ref="I6:I7"/>
    <mergeCell ref="J6:J7"/>
    <mergeCell ref="J8:J9"/>
    <mergeCell ref="K6:K7"/>
    <mergeCell ref="L6:L7"/>
    <mergeCell ref="K8:K9"/>
    <mergeCell ref="M6:M7"/>
    <mergeCell ref="N6:N7"/>
    <mergeCell ref="B1:N1"/>
    <mergeCell ref="B2:N3"/>
    <mergeCell ref="P2:Q2"/>
    <mergeCell ref="S2:T3"/>
    <mergeCell ref="V2:W2"/>
    <mergeCell ref="F8:F9"/>
    <mergeCell ref="E12:E15"/>
    <mergeCell ref="V3:W3"/>
    <mergeCell ref="X3:Y3"/>
    <mergeCell ref="V8:V9"/>
    <mergeCell ref="C11:C18"/>
    <mergeCell ref="D11:D18"/>
    <mergeCell ref="A8:A18"/>
    <mergeCell ref="A21:A22"/>
    <mergeCell ref="E6:E7"/>
    <mergeCell ref="C8:C10"/>
    <mergeCell ref="D8:D10"/>
    <mergeCell ref="E8:E9"/>
    <mergeCell ref="B8:B10"/>
    <mergeCell ref="B11:B18"/>
    <mergeCell ref="B5:D5"/>
    <mergeCell ref="E5:M5"/>
    <mergeCell ref="N5:U5"/>
    <mergeCell ref="V5:Z5"/>
    <mergeCell ref="B6:B7"/>
    <mergeCell ref="C6:C7"/>
    <mergeCell ref="D6:D7"/>
    <mergeCell ref="Z6:Z7"/>
    <mergeCell ref="F6:F7"/>
    <mergeCell ref="T6:T7"/>
    <mergeCell ref="U6:U7"/>
    <mergeCell ref="V6:V7"/>
    <mergeCell ref="W6:W7"/>
    <mergeCell ref="X6:Y6"/>
    <mergeCell ref="O6:O7"/>
    <mergeCell ref="P6:P7"/>
    <mergeCell ref="Q6:Q7"/>
    <mergeCell ref="R6:R7"/>
    <mergeCell ref="S6:S7"/>
  </mergeCells>
  <hyperlinks>
    <hyperlink ref="N9" r:id="rId1"/>
    <hyperlink ref="N10" r:id="rId2"/>
    <hyperlink ref="N11" r:id="rId3"/>
    <hyperlink ref="N12" r:id="rId4"/>
    <hyperlink ref="N13" r:id="rId5"/>
    <hyperlink ref="N14" r:id="rId6"/>
    <hyperlink ref="N15" r:id="rId7"/>
    <hyperlink ref="N17" r:id="rId8"/>
    <hyperlink ref="N18" r:id="rId9"/>
    <hyperlink ref="N19" r:id="rId10"/>
    <hyperlink ref="N20" r:id="rId11"/>
  </hyperlinks>
  <printOptions horizontalCentered="1"/>
  <pageMargins left="0.25" right="0.25" top="0.75" bottom="0.75" header="0" footer="0"/>
  <pageSetup paperSize="8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7"/>
  <sheetViews>
    <sheetView zoomScale="70" zoomScaleNormal="70" workbookViewId="0">
      <pane ySplit="7" topLeftCell="A17" activePane="bottomLeft" state="frozen"/>
      <selection pane="bottomLeft" activeCell="B33" sqref="B33:J43"/>
    </sheetView>
  </sheetViews>
  <sheetFormatPr baseColWidth="10" defaultColWidth="14.42578125" defaultRowHeight="15" customHeight="1"/>
  <cols>
    <col min="1" max="1" width="14.140625" customWidth="1"/>
    <col min="2" max="2" width="29.140625" customWidth="1"/>
    <col min="3" max="3" width="17.85546875" customWidth="1"/>
    <col min="4" max="4" width="13.28515625" customWidth="1"/>
    <col min="5" max="5" width="30.140625" customWidth="1"/>
    <col min="6" max="6" width="17.7109375" customWidth="1"/>
    <col min="7" max="7" width="28.140625" customWidth="1"/>
    <col min="8" max="8" width="13.42578125" customWidth="1"/>
    <col min="9" max="9" width="13.5703125" customWidth="1"/>
    <col min="10" max="10" width="11.5703125" customWidth="1"/>
    <col min="11" max="11" width="12" customWidth="1"/>
    <col min="12" max="12" width="20.5703125" customWidth="1"/>
    <col min="13" max="13" width="20.140625" customWidth="1"/>
    <col min="14" max="14" width="12.5703125" customWidth="1"/>
    <col min="15" max="15" width="54.7109375" customWidth="1"/>
    <col min="16" max="16" width="23" customWidth="1"/>
    <col min="17" max="18" width="22.85546875" customWidth="1"/>
    <col min="19" max="19" width="23.42578125" customWidth="1"/>
    <col min="20" max="20" width="30" customWidth="1"/>
    <col min="21" max="21" width="28.42578125" customWidth="1"/>
    <col min="22" max="22" width="19.5703125" customWidth="1"/>
    <col min="23" max="23" width="18.5703125" customWidth="1"/>
    <col min="24" max="24" width="11.5703125" customWidth="1"/>
    <col min="25" max="25" width="10.7109375" customWidth="1"/>
    <col min="26" max="26" width="37.140625" customWidth="1"/>
  </cols>
  <sheetData>
    <row r="1" spans="1:26" ht="35.25" customHeight="1">
      <c r="A1" s="1"/>
      <c r="B1" s="93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>
      <c r="A2" s="1"/>
      <c r="B2" s="94" t="s">
        <v>194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6"/>
      <c r="O2" s="2" t="s">
        <v>196</v>
      </c>
      <c r="P2" s="100" t="s">
        <v>191</v>
      </c>
      <c r="Q2" s="76"/>
      <c r="R2" s="3"/>
      <c r="S2" s="101"/>
      <c r="T2" s="90"/>
      <c r="V2" s="102"/>
      <c r="W2" s="90"/>
      <c r="X2" s="91"/>
      <c r="Y2" s="90"/>
    </row>
    <row r="3" spans="1:26" ht="24.75" customHeight="1">
      <c r="A3" s="1"/>
      <c r="B3" s="97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9"/>
      <c r="O3" s="4" t="s">
        <v>2</v>
      </c>
      <c r="P3" s="100" t="s">
        <v>2</v>
      </c>
      <c r="Q3" s="76"/>
      <c r="R3" s="3"/>
      <c r="S3" s="90"/>
      <c r="T3" s="90"/>
      <c r="V3" s="89"/>
      <c r="W3" s="90"/>
      <c r="X3" s="91"/>
      <c r="Y3" s="90"/>
    </row>
    <row r="4" spans="1:26" ht="12.75" customHeight="1">
      <c r="A4" s="1"/>
      <c r="B4" s="5"/>
      <c r="C4" s="5"/>
      <c r="D4" s="5"/>
      <c r="E4" s="5"/>
      <c r="F4" s="6"/>
      <c r="G4" s="5"/>
      <c r="H4" s="5"/>
      <c r="I4" s="5"/>
      <c r="J4" s="5"/>
      <c r="K4" s="5"/>
      <c r="L4" s="5"/>
      <c r="M4" s="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9" customHeight="1">
      <c r="A5" s="1"/>
      <c r="B5" s="77" t="s">
        <v>4</v>
      </c>
      <c r="C5" s="78"/>
      <c r="D5" s="76"/>
      <c r="E5" s="77" t="s">
        <v>5</v>
      </c>
      <c r="F5" s="78"/>
      <c r="G5" s="78"/>
      <c r="H5" s="78"/>
      <c r="I5" s="78"/>
      <c r="J5" s="78"/>
      <c r="K5" s="78"/>
      <c r="L5" s="78"/>
      <c r="M5" s="76"/>
      <c r="N5" s="77" t="s">
        <v>6</v>
      </c>
      <c r="O5" s="78"/>
      <c r="P5" s="78"/>
      <c r="Q5" s="78"/>
      <c r="R5" s="78"/>
      <c r="S5" s="78"/>
      <c r="T5" s="78"/>
      <c r="U5" s="76"/>
      <c r="V5" s="77" t="s">
        <v>7</v>
      </c>
      <c r="W5" s="78"/>
      <c r="X5" s="78"/>
      <c r="Y5" s="78"/>
      <c r="Z5" s="76"/>
    </row>
    <row r="6" spans="1:26" ht="33.75" customHeight="1">
      <c r="A6" s="1"/>
      <c r="B6" s="73" t="s">
        <v>8</v>
      </c>
      <c r="C6" s="73" t="s">
        <v>9</v>
      </c>
      <c r="D6" s="73" t="s">
        <v>10</v>
      </c>
      <c r="E6" s="73" t="s">
        <v>11</v>
      </c>
      <c r="F6" s="84" t="s">
        <v>10</v>
      </c>
      <c r="G6" s="73" t="s">
        <v>12</v>
      </c>
      <c r="H6" s="73" t="s">
        <v>13</v>
      </c>
      <c r="I6" s="73" t="s">
        <v>14</v>
      </c>
      <c r="J6" s="73" t="s">
        <v>15</v>
      </c>
      <c r="K6" s="73" t="s">
        <v>16</v>
      </c>
      <c r="L6" s="73" t="s">
        <v>17</v>
      </c>
      <c r="M6" s="73" t="s">
        <v>18</v>
      </c>
      <c r="N6" s="73" t="s">
        <v>19</v>
      </c>
      <c r="O6" s="73" t="s">
        <v>8</v>
      </c>
      <c r="P6" s="73" t="s">
        <v>20</v>
      </c>
      <c r="Q6" s="73" t="s">
        <v>21</v>
      </c>
      <c r="R6" s="73" t="s">
        <v>22</v>
      </c>
      <c r="S6" s="73" t="s">
        <v>10</v>
      </c>
      <c r="T6" s="73" t="s">
        <v>23</v>
      </c>
      <c r="U6" s="73" t="s">
        <v>24</v>
      </c>
      <c r="V6" s="73" t="s">
        <v>25</v>
      </c>
      <c r="W6" s="73" t="s">
        <v>26</v>
      </c>
      <c r="X6" s="75" t="s">
        <v>27</v>
      </c>
      <c r="Y6" s="76"/>
      <c r="Z6" s="79" t="s">
        <v>28</v>
      </c>
    </row>
    <row r="7" spans="1:26" ht="35.25" customHeight="1">
      <c r="A7" s="1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" t="s">
        <v>29</v>
      </c>
      <c r="Y7" s="7" t="s">
        <v>30</v>
      </c>
      <c r="Z7" s="74"/>
    </row>
    <row r="8" spans="1:26" ht="46.5" customHeight="1">
      <c r="A8" s="83" t="s">
        <v>31</v>
      </c>
      <c r="B8" s="87" t="s">
        <v>32</v>
      </c>
      <c r="C8" s="85">
        <f>SUM(I8:I9)</f>
        <v>2.6792660871895013E-3</v>
      </c>
      <c r="D8" s="86" t="s">
        <v>33</v>
      </c>
      <c r="E8" s="87" t="s">
        <v>34</v>
      </c>
      <c r="F8" s="86" t="s">
        <v>35</v>
      </c>
      <c r="G8" s="103" t="s">
        <v>36</v>
      </c>
      <c r="H8" s="9">
        <v>26000</v>
      </c>
      <c r="I8" s="10">
        <v>2.6792660871895013E-3</v>
      </c>
      <c r="J8" s="86" t="s">
        <v>33</v>
      </c>
      <c r="K8" s="86" t="s">
        <v>37</v>
      </c>
      <c r="L8" s="11" t="s">
        <v>38</v>
      </c>
      <c r="M8" s="68" t="s">
        <v>162</v>
      </c>
      <c r="N8" s="31"/>
      <c r="O8" s="12" t="s">
        <v>39</v>
      </c>
      <c r="P8" s="13" t="s">
        <v>40</v>
      </c>
      <c r="Q8" s="49" t="s">
        <v>198</v>
      </c>
      <c r="R8" s="49" t="s">
        <v>193</v>
      </c>
      <c r="S8" s="12" t="s">
        <v>163</v>
      </c>
      <c r="T8" s="14" t="s">
        <v>42</v>
      </c>
      <c r="U8" s="14" t="s">
        <v>43</v>
      </c>
      <c r="V8" s="92">
        <v>1400</v>
      </c>
      <c r="W8" s="15">
        <v>2200</v>
      </c>
      <c r="X8" s="16">
        <f>(W8/V8)*12</f>
        <v>18.857142857142858</v>
      </c>
      <c r="Y8" s="17">
        <f>X8/12</f>
        <v>1.5714285714285714</v>
      </c>
      <c r="Z8" s="18" t="s">
        <v>44</v>
      </c>
    </row>
    <row r="9" spans="1:26" ht="43.5" customHeight="1">
      <c r="A9" s="81"/>
      <c r="B9" s="81"/>
      <c r="C9" s="81"/>
      <c r="D9" s="81"/>
      <c r="E9" s="74"/>
      <c r="F9" s="74"/>
      <c r="G9" s="74"/>
      <c r="H9" s="19"/>
      <c r="I9" s="19"/>
      <c r="J9" s="74"/>
      <c r="K9" s="74"/>
      <c r="L9" s="20" t="s">
        <v>45</v>
      </c>
      <c r="M9" s="68" t="s">
        <v>167</v>
      </c>
      <c r="N9" s="31" t="s">
        <v>46</v>
      </c>
      <c r="O9" s="21" t="s">
        <v>214</v>
      </c>
      <c r="P9" s="14" t="s">
        <v>47</v>
      </c>
      <c r="Q9" s="49" t="s">
        <v>198</v>
      </c>
      <c r="R9" s="49" t="s">
        <v>193</v>
      </c>
      <c r="S9" s="12" t="s">
        <v>168</v>
      </c>
      <c r="T9" s="14" t="s">
        <v>48</v>
      </c>
      <c r="U9" s="12" t="s">
        <v>49</v>
      </c>
      <c r="V9" s="74"/>
      <c r="W9" s="22"/>
      <c r="X9" s="16"/>
      <c r="Y9" s="17"/>
      <c r="Z9" s="23" t="s">
        <v>50</v>
      </c>
    </row>
    <row r="10" spans="1:26" ht="69.75" customHeight="1">
      <c r="A10" s="81"/>
      <c r="B10" s="74"/>
      <c r="C10" s="74"/>
      <c r="D10" s="74"/>
      <c r="E10" s="24" t="s">
        <v>51</v>
      </c>
      <c r="F10" s="12" t="s">
        <v>52</v>
      </c>
      <c r="G10" s="20" t="s">
        <v>53</v>
      </c>
      <c r="H10" s="19"/>
      <c r="I10" s="19"/>
      <c r="J10" s="12" t="s">
        <v>54</v>
      </c>
      <c r="K10" s="12" t="s">
        <v>37</v>
      </c>
      <c r="L10" s="20" t="s">
        <v>55</v>
      </c>
      <c r="M10" s="20" t="s">
        <v>55</v>
      </c>
      <c r="N10" s="31" t="s">
        <v>201</v>
      </c>
      <c r="O10" s="12" t="s">
        <v>56</v>
      </c>
      <c r="P10" s="25" t="s">
        <v>57</v>
      </c>
      <c r="Q10" s="49" t="s">
        <v>198</v>
      </c>
      <c r="R10" s="49" t="s">
        <v>193</v>
      </c>
      <c r="S10" s="12" t="s">
        <v>35</v>
      </c>
      <c r="T10" s="12" t="s">
        <v>58</v>
      </c>
      <c r="U10" s="12" t="s">
        <v>59</v>
      </c>
      <c r="V10" s="26">
        <v>18000</v>
      </c>
      <c r="W10" s="26"/>
      <c r="X10" s="16"/>
      <c r="Y10" s="17"/>
      <c r="Z10" s="34" t="s">
        <v>169</v>
      </c>
    </row>
    <row r="11" spans="1:26" ht="74.25" customHeight="1">
      <c r="A11" s="81"/>
      <c r="B11" s="88" t="s">
        <v>61</v>
      </c>
      <c r="C11" s="80">
        <f>SUM(I11:I17)</f>
        <v>3.2979168411671388E-2</v>
      </c>
      <c r="D11" s="82" t="s">
        <v>33</v>
      </c>
      <c r="E11" s="28" t="s">
        <v>62</v>
      </c>
      <c r="F11" s="29" t="s">
        <v>37</v>
      </c>
      <c r="G11" s="12" t="s">
        <v>63</v>
      </c>
      <c r="H11" s="30">
        <v>215000</v>
      </c>
      <c r="I11" s="10">
        <v>1.9920850292308365E-2</v>
      </c>
      <c r="J11" s="12" t="s">
        <v>33</v>
      </c>
      <c r="K11" s="12" t="s">
        <v>37</v>
      </c>
      <c r="L11" s="12" t="s">
        <v>64</v>
      </c>
      <c r="M11" s="67" t="s">
        <v>63</v>
      </c>
      <c r="N11" s="31" t="s">
        <v>202</v>
      </c>
      <c r="O11" s="31" t="s">
        <v>65</v>
      </c>
      <c r="P11" s="25">
        <v>3600</v>
      </c>
      <c r="Q11" s="49" t="s">
        <v>198</v>
      </c>
      <c r="R11" s="49" t="s">
        <v>193</v>
      </c>
      <c r="S11" s="12" t="s">
        <v>164</v>
      </c>
      <c r="T11" s="12" t="s">
        <v>66</v>
      </c>
      <c r="U11" s="14" t="s">
        <v>67</v>
      </c>
      <c r="V11" s="32">
        <v>11500</v>
      </c>
      <c r="W11" s="25">
        <f>P11</f>
        <v>3600</v>
      </c>
      <c r="X11" s="16">
        <f t="shared" ref="X11:X17" si="0">(W11/V11)*12</f>
        <v>3.7565217391304353</v>
      </c>
      <c r="Y11" s="33">
        <f t="shared" ref="Y11:Y17" si="1">X11/12</f>
        <v>0.31304347826086959</v>
      </c>
      <c r="Z11" s="34" t="s">
        <v>68</v>
      </c>
    </row>
    <row r="12" spans="1:26" ht="72.75" customHeight="1">
      <c r="A12" s="81"/>
      <c r="B12" s="81"/>
      <c r="C12" s="81"/>
      <c r="D12" s="81"/>
      <c r="E12" s="88" t="s">
        <v>69</v>
      </c>
      <c r="F12" s="12" t="s">
        <v>37</v>
      </c>
      <c r="G12" s="12" t="s">
        <v>70</v>
      </c>
      <c r="H12" s="35">
        <f>(103120-10221)*4/12</f>
        <v>30966.333333333332</v>
      </c>
      <c r="I12" s="10">
        <v>2.8691892578374492E-3</v>
      </c>
      <c r="J12" s="12" t="s">
        <v>54</v>
      </c>
      <c r="K12" s="12" t="s">
        <v>33</v>
      </c>
      <c r="L12" s="12" t="s">
        <v>71</v>
      </c>
      <c r="M12" s="67" t="s">
        <v>165</v>
      </c>
      <c r="N12" s="31" t="s">
        <v>72</v>
      </c>
      <c r="O12" s="12" t="s">
        <v>73</v>
      </c>
      <c r="P12" s="25">
        <v>997</v>
      </c>
      <c r="Q12" s="49" t="s">
        <v>198</v>
      </c>
      <c r="R12" s="49" t="s">
        <v>193</v>
      </c>
      <c r="S12" s="14"/>
      <c r="T12" s="12" t="s">
        <v>66</v>
      </c>
      <c r="U12" s="12" t="s">
        <v>74</v>
      </c>
      <c r="V12" s="37">
        <v>5000</v>
      </c>
      <c r="W12" s="38">
        <v>997</v>
      </c>
      <c r="X12" s="16">
        <f t="shared" si="0"/>
        <v>2.3927999999999998</v>
      </c>
      <c r="Y12" s="33">
        <f t="shared" si="1"/>
        <v>0.19939999999999999</v>
      </c>
      <c r="Z12" s="34" t="s">
        <v>68</v>
      </c>
    </row>
    <row r="13" spans="1:26" ht="69" customHeight="1">
      <c r="A13" s="81"/>
      <c r="B13" s="81"/>
      <c r="C13" s="81"/>
      <c r="D13" s="81"/>
      <c r="E13" s="81"/>
      <c r="F13" s="12" t="s">
        <v>37</v>
      </c>
      <c r="G13" s="12" t="s">
        <v>75</v>
      </c>
      <c r="H13" s="35">
        <f>(177768-20696)*4/12</f>
        <v>52357.333333333336</v>
      </c>
      <c r="I13" s="10">
        <v>4.8511748792456743E-3</v>
      </c>
      <c r="J13" s="12" t="s">
        <v>33</v>
      </c>
      <c r="K13" s="12"/>
      <c r="L13" s="12" t="s">
        <v>76</v>
      </c>
      <c r="M13" s="67" t="s">
        <v>75</v>
      </c>
      <c r="N13" s="31" t="s">
        <v>200</v>
      </c>
      <c r="O13" s="12" t="s">
        <v>77</v>
      </c>
      <c r="P13" s="25">
        <f t="shared" ref="P13:P15" si="2">W13</f>
        <v>6830</v>
      </c>
      <c r="Q13" s="49" t="s">
        <v>198</v>
      </c>
      <c r="R13" s="49" t="s">
        <v>193</v>
      </c>
      <c r="S13" s="14"/>
      <c r="T13" s="12" t="s">
        <v>78</v>
      </c>
      <c r="U13" s="12" t="s">
        <v>74</v>
      </c>
      <c r="V13" s="37">
        <v>4226</v>
      </c>
      <c r="W13" s="38">
        <v>6830</v>
      </c>
      <c r="X13" s="16">
        <f t="shared" si="0"/>
        <v>19.394226218646473</v>
      </c>
      <c r="Y13" s="33">
        <f t="shared" si="1"/>
        <v>1.6161855182205394</v>
      </c>
      <c r="Z13" s="34" t="s">
        <v>68</v>
      </c>
    </row>
    <row r="14" spans="1:26" ht="69" customHeight="1">
      <c r="A14" s="81"/>
      <c r="B14" s="81"/>
      <c r="C14" s="81"/>
      <c r="D14" s="81"/>
      <c r="E14" s="81"/>
      <c r="F14" s="12" t="s">
        <v>37</v>
      </c>
      <c r="G14" s="12" t="s">
        <v>79</v>
      </c>
      <c r="H14" s="35">
        <f>(68315-7696)*4/12</f>
        <v>20206.333333333332</v>
      </c>
      <c r="I14" s="10">
        <v>1.8722201920456445E-3</v>
      </c>
      <c r="J14" s="12" t="s">
        <v>33</v>
      </c>
      <c r="K14" s="12"/>
      <c r="L14" s="12" t="s">
        <v>80</v>
      </c>
      <c r="M14" s="67" t="s">
        <v>170</v>
      </c>
      <c r="N14" s="31" t="s">
        <v>81</v>
      </c>
      <c r="O14" s="12" t="s">
        <v>82</v>
      </c>
      <c r="P14" s="25">
        <f t="shared" si="2"/>
        <v>3450</v>
      </c>
      <c r="Q14" s="49" t="s">
        <v>198</v>
      </c>
      <c r="R14" s="49" t="s">
        <v>193</v>
      </c>
      <c r="S14" s="14"/>
      <c r="T14" s="12" t="s">
        <v>83</v>
      </c>
      <c r="U14" s="12" t="s">
        <v>74</v>
      </c>
      <c r="V14" s="37">
        <v>1515</v>
      </c>
      <c r="W14" s="38">
        <v>3450</v>
      </c>
      <c r="X14" s="16">
        <f t="shared" si="0"/>
        <v>27.326732673267323</v>
      </c>
      <c r="Y14" s="33">
        <f t="shared" si="1"/>
        <v>2.277227722772277</v>
      </c>
      <c r="Z14" s="34" t="s">
        <v>68</v>
      </c>
    </row>
    <row r="15" spans="1:26" ht="69" customHeight="1">
      <c r="A15" s="81"/>
      <c r="B15" s="81"/>
      <c r="C15" s="81"/>
      <c r="D15" s="81"/>
      <c r="E15" s="74"/>
      <c r="F15" s="12" t="s">
        <v>37</v>
      </c>
      <c r="G15" s="12" t="s">
        <v>84</v>
      </c>
      <c r="H15" s="35">
        <f>(131800-19586)*4/12</f>
        <v>37404.666666666664</v>
      </c>
      <c r="I15" s="10">
        <v>3.4657337902342491E-3</v>
      </c>
      <c r="J15" s="12" t="s">
        <v>33</v>
      </c>
      <c r="K15" s="12"/>
      <c r="L15" s="12" t="s">
        <v>85</v>
      </c>
      <c r="M15" s="67" t="s">
        <v>160</v>
      </c>
      <c r="N15" s="31" t="s">
        <v>203</v>
      </c>
      <c r="O15" s="12" t="s">
        <v>86</v>
      </c>
      <c r="P15" s="25">
        <f t="shared" si="2"/>
        <v>3442</v>
      </c>
      <c r="Q15" s="49" t="s">
        <v>198</v>
      </c>
      <c r="R15" s="49" t="s">
        <v>193</v>
      </c>
      <c r="S15" s="14"/>
      <c r="T15" s="12" t="s">
        <v>87</v>
      </c>
      <c r="U15" s="12" t="s">
        <v>74</v>
      </c>
      <c r="V15" s="37">
        <v>2805</v>
      </c>
      <c r="W15" s="38">
        <v>3442</v>
      </c>
      <c r="X15" s="16">
        <f t="shared" si="0"/>
        <v>14.725133689839572</v>
      </c>
      <c r="Y15" s="33">
        <f t="shared" si="1"/>
        <v>1.2270944741532976</v>
      </c>
      <c r="Z15" s="34" t="s">
        <v>68</v>
      </c>
    </row>
    <row r="16" spans="1:26" ht="102" customHeight="1">
      <c r="A16" s="81"/>
      <c r="B16" s="81"/>
      <c r="C16" s="81"/>
      <c r="D16" s="81"/>
      <c r="E16" s="39" t="s">
        <v>88</v>
      </c>
      <c r="F16" s="12" t="s">
        <v>37</v>
      </c>
      <c r="G16" s="20" t="s">
        <v>89</v>
      </c>
      <c r="H16" s="35">
        <v>0</v>
      </c>
      <c r="I16" s="40"/>
      <c r="J16" s="12" t="s">
        <v>54</v>
      </c>
      <c r="K16" s="12" t="s">
        <v>33</v>
      </c>
      <c r="L16" s="20" t="s">
        <v>90</v>
      </c>
      <c r="M16" s="69" t="s">
        <v>90</v>
      </c>
      <c r="N16" s="31" t="s">
        <v>91</v>
      </c>
      <c r="O16" s="12" t="s">
        <v>92</v>
      </c>
      <c r="P16" s="25" t="s">
        <v>93</v>
      </c>
      <c r="Q16" s="49" t="s">
        <v>198</v>
      </c>
      <c r="R16" s="49" t="s">
        <v>193</v>
      </c>
      <c r="S16" s="14"/>
      <c r="T16" s="12" t="s">
        <v>94</v>
      </c>
      <c r="U16" s="12" t="s">
        <v>95</v>
      </c>
      <c r="V16" s="37">
        <v>0</v>
      </c>
      <c r="W16" s="38">
        <v>890</v>
      </c>
      <c r="X16" s="16" t="e">
        <f t="shared" si="0"/>
        <v>#DIV/0!</v>
      </c>
      <c r="Y16" s="33" t="e">
        <f t="shared" si="1"/>
        <v>#DIV/0!</v>
      </c>
      <c r="Z16" s="27" t="s">
        <v>166</v>
      </c>
    </row>
    <row r="17" spans="1:26" ht="102" customHeight="1">
      <c r="A17" s="81"/>
      <c r="B17" s="81"/>
      <c r="C17" s="81"/>
      <c r="D17" s="81"/>
      <c r="E17" s="39" t="s">
        <v>97</v>
      </c>
      <c r="F17" s="12" t="s">
        <v>98</v>
      </c>
      <c r="G17" s="20" t="s">
        <v>99</v>
      </c>
      <c r="H17" s="35"/>
      <c r="I17" s="10"/>
      <c r="J17" s="14" t="s">
        <v>100</v>
      </c>
      <c r="K17" s="12" t="s">
        <v>37</v>
      </c>
      <c r="L17" s="20" t="s">
        <v>101</v>
      </c>
      <c r="M17" s="20" t="s">
        <v>101</v>
      </c>
      <c r="N17" s="31" t="s">
        <v>204</v>
      </c>
      <c r="O17" s="12" t="s">
        <v>102</v>
      </c>
      <c r="P17" s="13" t="s">
        <v>103</v>
      </c>
      <c r="Q17" s="49" t="s">
        <v>198</v>
      </c>
      <c r="R17" s="49" t="s">
        <v>195</v>
      </c>
      <c r="S17" s="14"/>
      <c r="T17" s="12" t="s">
        <v>104</v>
      </c>
      <c r="U17" s="12" t="s">
        <v>105</v>
      </c>
      <c r="V17" s="37">
        <v>5000</v>
      </c>
      <c r="W17" s="41"/>
      <c r="X17" s="16">
        <f t="shared" si="0"/>
        <v>0</v>
      </c>
      <c r="Y17" s="33">
        <f t="shared" si="1"/>
        <v>0</v>
      </c>
      <c r="Z17" s="27" t="s">
        <v>106</v>
      </c>
    </row>
    <row r="18" spans="1:26" ht="102" customHeight="1">
      <c r="A18" s="74"/>
      <c r="B18" s="74"/>
      <c r="C18" s="74"/>
      <c r="D18" s="74"/>
      <c r="E18" s="39" t="s">
        <v>107</v>
      </c>
      <c r="F18" s="12" t="s">
        <v>98</v>
      </c>
      <c r="G18" s="20" t="s">
        <v>99</v>
      </c>
      <c r="H18" s="35"/>
      <c r="I18" s="10"/>
      <c r="J18" s="14" t="s">
        <v>100</v>
      </c>
      <c r="K18" s="12" t="s">
        <v>37</v>
      </c>
      <c r="L18" s="20" t="s">
        <v>108</v>
      </c>
      <c r="M18" s="20" t="s">
        <v>108</v>
      </c>
      <c r="N18" s="31" t="s">
        <v>205</v>
      </c>
      <c r="O18" s="12" t="s">
        <v>109</v>
      </c>
      <c r="P18" s="13" t="s">
        <v>103</v>
      </c>
      <c r="Q18" s="49" t="s">
        <v>198</v>
      </c>
      <c r="R18" s="49" t="s">
        <v>195</v>
      </c>
      <c r="S18" s="14"/>
      <c r="T18" s="12" t="s">
        <v>110</v>
      </c>
      <c r="U18" s="12" t="s">
        <v>111</v>
      </c>
      <c r="V18" s="37"/>
      <c r="W18" s="41"/>
      <c r="X18" s="16"/>
      <c r="Y18" s="33"/>
      <c r="Z18" s="27"/>
    </row>
    <row r="19" spans="1:26" ht="85.5" customHeight="1">
      <c r="A19" s="42"/>
      <c r="B19" s="8" t="s">
        <v>112</v>
      </c>
      <c r="C19" s="43">
        <f>I19</f>
        <v>0</v>
      </c>
      <c r="D19" s="44"/>
      <c r="E19" s="45" t="s">
        <v>113</v>
      </c>
      <c r="F19" s="12" t="s">
        <v>114</v>
      </c>
      <c r="G19" s="31" t="s">
        <v>115</v>
      </c>
      <c r="H19" s="47">
        <v>2400</v>
      </c>
      <c r="I19" s="48"/>
      <c r="J19" s="12" t="s">
        <v>33</v>
      </c>
      <c r="K19" s="12" t="s">
        <v>171</v>
      </c>
      <c r="L19" s="46" t="s">
        <v>116</v>
      </c>
      <c r="M19" s="46" t="s">
        <v>116</v>
      </c>
      <c r="N19" s="31" t="s">
        <v>206</v>
      </c>
      <c r="O19" s="12" t="s">
        <v>117</v>
      </c>
      <c r="P19" s="13"/>
      <c r="Q19" s="49" t="s">
        <v>198</v>
      </c>
      <c r="R19" s="49"/>
      <c r="S19" s="12"/>
      <c r="T19" s="12" t="s">
        <v>118</v>
      </c>
      <c r="U19" s="49" t="s">
        <v>119</v>
      </c>
      <c r="V19" s="26">
        <v>2500</v>
      </c>
      <c r="W19" s="26">
        <f>167000+15000+6700+19000+7700+2000</f>
        <v>217400</v>
      </c>
      <c r="X19" s="16">
        <f>(W19/V19)*12</f>
        <v>1043.52</v>
      </c>
      <c r="Y19" s="33">
        <f>X19/12</f>
        <v>86.96</v>
      </c>
      <c r="Z19" s="50"/>
    </row>
    <row r="20" spans="1:26" ht="115.5" customHeight="1">
      <c r="A20" s="42"/>
      <c r="B20" s="8" t="s">
        <v>120</v>
      </c>
      <c r="C20" s="51"/>
      <c r="D20" s="44"/>
      <c r="E20" s="45" t="s">
        <v>121</v>
      </c>
      <c r="F20" s="12" t="s">
        <v>114</v>
      </c>
      <c r="G20" s="20" t="s">
        <v>122</v>
      </c>
      <c r="H20" s="19"/>
      <c r="I20" s="19"/>
      <c r="J20" s="12" t="s">
        <v>33</v>
      </c>
      <c r="K20" s="12" t="s">
        <v>37</v>
      </c>
      <c r="L20" s="20" t="s">
        <v>123</v>
      </c>
      <c r="M20" s="71" t="s">
        <v>172</v>
      </c>
      <c r="N20" s="31" t="s">
        <v>199</v>
      </c>
      <c r="O20" s="12" t="s">
        <v>124</v>
      </c>
      <c r="P20" s="13"/>
      <c r="Q20" s="49" t="s">
        <v>198</v>
      </c>
      <c r="R20" s="49" t="s">
        <v>125</v>
      </c>
      <c r="S20" s="12"/>
      <c r="T20" s="12"/>
      <c r="U20" s="49"/>
      <c r="V20" s="26"/>
      <c r="W20" s="26" t="s">
        <v>161</v>
      </c>
      <c r="X20" s="16"/>
      <c r="Y20" s="33"/>
      <c r="Z20" s="50"/>
    </row>
    <row r="21" spans="1:26" ht="153.75" customHeight="1">
      <c r="A21" s="83" t="s">
        <v>126</v>
      </c>
      <c r="B21" s="24" t="s">
        <v>127</v>
      </c>
      <c r="C21" s="24"/>
      <c r="D21" s="52"/>
      <c r="E21" s="45" t="s">
        <v>128</v>
      </c>
      <c r="F21" s="12" t="s">
        <v>129</v>
      </c>
      <c r="G21" s="20" t="s">
        <v>130</v>
      </c>
      <c r="H21" s="19"/>
      <c r="I21" s="19"/>
      <c r="J21" s="12" t="s">
        <v>100</v>
      </c>
      <c r="K21" s="12" t="s">
        <v>54</v>
      </c>
      <c r="L21" s="20" t="s">
        <v>131</v>
      </c>
      <c r="M21" s="72">
        <v>44690</v>
      </c>
      <c r="N21" s="31" t="s">
        <v>132</v>
      </c>
      <c r="O21" s="20" t="s">
        <v>133</v>
      </c>
      <c r="P21" s="12" t="s">
        <v>134</v>
      </c>
      <c r="Q21" s="49" t="s">
        <v>198</v>
      </c>
      <c r="R21" s="49" t="s">
        <v>125</v>
      </c>
      <c r="S21" s="12" t="s">
        <v>135</v>
      </c>
      <c r="T21" s="12" t="s">
        <v>136</v>
      </c>
      <c r="U21" s="53" t="str">
        <f>HYPERLINK("https://drive.google.com/open?id=1LL-hhfkB5zJ-ZgeTDSfReyYnV1Mnhf-CYqOhqKzqRcQ","Base de données projets MDE")</f>
        <v>Base de données projets MDE</v>
      </c>
      <c r="V21" s="26" t="s">
        <v>137</v>
      </c>
      <c r="W21" s="26" t="s">
        <v>138</v>
      </c>
      <c r="X21" s="54"/>
      <c r="Y21" s="33"/>
      <c r="Z21" s="50"/>
    </row>
    <row r="22" spans="1:26" ht="213.75" customHeight="1">
      <c r="A22" s="74"/>
      <c r="B22" s="24" t="s">
        <v>139</v>
      </c>
      <c r="C22" s="24"/>
      <c r="D22" s="52"/>
      <c r="E22" s="24" t="s">
        <v>140</v>
      </c>
      <c r="F22" s="12" t="s">
        <v>141</v>
      </c>
      <c r="G22" s="20" t="s">
        <v>142</v>
      </c>
      <c r="H22" s="19"/>
      <c r="I22" s="19"/>
      <c r="J22" s="12" t="s">
        <v>100</v>
      </c>
      <c r="K22" s="12" t="s">
        <v>54</v>
      </c>
      <c r="L22" s="20" t="s">
        <v>143</v>
      </c>
      <c r="M22" s="69" t="s">
        <v>173</v>
      </c>
      <c r="N22" s="20" t="s">
        <v>145</v>
      </c>
      <c r="O22" s="49" t="s">
        <v>212</v>
      </c>
      <c r="P22" s="12" t="s">
        <v>146</v>
      </c>
      <c r="Q22" s="49" t="s">
        <v>198</v>
      </c>
      <c r="R22" s="49" t="s">
        <v>125</v>
      </c>
      <c r="S22" s="12" t="s">
        <v>147</v>
      </c>
      <c r="T22" s="12" t="s">
        <v>148</v>
      </c>
      <c r="U22" s="12" t="s">
        <v>149</v>
      </c>
      <c r="V22" s="55"/>
      <c r="W22" s="26"/>
      <c r="X22" s="54"/>
      <c r="Y22" s="33"/>
      <c r="Z22" s="50"/>
    </row>
    <row r="23" spans="1:26" ht="15.75" customHeight="1">
      <c r="A23" s="1"/>
      <c r="B23" s="1"/>
      <c r="C23" s="1"/>
      <c r="D23" s="1"/>
      <c r="E23" s="1"/>
      <c r="F23" s="5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5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5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5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5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5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5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5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5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5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F33" s="5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E34" s="1"/>
      <c r="F34" s="57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58"/>
      <c r="C35" s="1"/>
      <c r="D35" s="59"/>
      <c r="E35" s="60"/>
      <c r="F35" s="61"/>
      <c r="G35" s="1"/>
      <c r="H35" s="1"/>
      <c r="I35" s="1"/>
      <c r="J35" s="6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58"/>
      <c r="C36" s="1"/>
      <c r="D36" s="63"/>
      <c r="E36" s="1"/>
      <c r="F36" s="61"/>
      <c r="G36" s="1"/>
      <c r="H36" s="1"/>
      <c r="I36" s="1"/>
      <c r="J36" s="6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58"/>
      <c r="C37" s="1"/>
      <c r="D37" s="59"/>
      <c r="E37" s="1"/>
      <c r="F37" s="61"/>
      <c r="G37" s="1"/>
      <c r="H37" s="1"/>
      <c r="I37" s="1"/>
      <c r="J37" s="6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5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58"/>
      <c r="D39" s="1"/>
      <c r="E39" s="1"/>
      <c r="F39" s="5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64"/>
      <c r="C40" s="65"/>
      <c r="D40" s="58"/>
      <c r="E40" s="1"/>
      <c r="F40" s="5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64"/>
      <c r="C41" s="66"/>
      <c r="D41" s="58"/>
      <c r="E41" s="1"/>
      <c r="F41" s="5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64"/>
      <c r="C42" s="65"/>
      <c r="D42" s="58"/>
      <c r="E42" s="1"/>
      <c r="F42" s="5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0" customHeight="1">
      <c r="A43" s="1"/>
      <c r="B43" s="1"/>
      <c r="C43" s="1"/>
      <c r="D43" s="1"/>
      <c r="E43" s="1"/>
      <c r="F43" s="5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5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5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5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5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5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5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5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5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5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5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5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56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5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5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5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56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5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5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56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56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5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56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5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56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56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56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5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5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56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5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5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5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5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56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5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56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56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5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5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5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5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5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5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5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5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5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5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5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5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5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5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5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5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5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5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5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5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5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5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56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5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5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5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56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56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56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5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5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5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56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5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56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56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56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56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56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56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56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56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56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56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56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56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56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56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56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56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56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56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56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56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56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56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56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56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56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56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56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56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56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56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56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56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56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56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56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56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56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56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56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56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56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56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56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56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56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56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56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56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56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56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56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56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56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56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56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56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56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56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56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56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56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56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56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56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56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56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56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56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56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56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56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56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56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56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56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56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56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56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56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56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56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56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56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56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56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56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56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56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56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56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56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56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56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56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56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56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56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56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56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56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56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56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56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56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56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56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56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56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56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56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56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56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56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56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56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56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56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56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56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56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56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56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56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56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56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56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56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56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/>
    <row r="244" spans="1:26" ht="15.75" customHeight="1"/>
    <row r="245" spans="1:26" ht="15.75" customHeight="1"/>
    <row r="246" spans="1:26" ht="15.75" customHeight="1"/>
    <row r="247" spans="1:26" ht="15.75" customHeight="1"/>
    <row r="248" spans="1:26" ht="15.75" customHeight="1"/>
    <row r="249" spans="1:26" ht="15.75" customHeight="1"/>
    <row r="250" spans="1:26" ht="15.75" customHeight="1"/>
    <row r="251" spans="1:26" ht="15.75" customHeight="1"/>
    <row r="252" spans="1:26" ht="15.75" customHeight="1"/>
    <row r="253" spans="1:26" ht="15.75" customHeight="1"/>
    <row r="254" spans="1:26" ht="15.75" customHeight="1"/>
    <row r="255" spans="1:26" ht="15.75" customHeight="1"/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52">
    <mergeCell ref="X2:Y2"/>
    <mergeCell ref="P3:Q3"/>
    <mergeCell ref="G6:G7"/>
    <mergeCell ref="H6:H7"/>
    <mergeCell ref="G8:G9"/>
    <mergeCell ref="I6:I7"/>
    <mergeCell ref="J6:J7"/>
    <mergeCell ref="J8:J9"/>
    <mergeCell ref="K6:K7"/>
    <mergeCell ref="L6:L7"/>
    <mergeCell ref="K8:K9"/>
    <mergeCell ref="M6:M7"/>
    <mergeCell ref="N6:N7"/>
    <mergeCell ref="B1:N1"/>
    <mergeCell ref="B2:N3"/>
    <mergeCell ref="P2:Q2"/>
    <mergeCell ref="S2:T3"/>
    <mergeCell ref="V2:W2"/>
    <mergeCell ref="F8:F9"/>
    <mergeCell ref="E12:E15"/>
    <mergeCell ref="V3:W3"/>
    <mergeCell ref="X3:Y3"/>
    <mergeCell ref="V8:V9"/>
    <mergeCell ref="C11:C18"/>
    <mergeCell ref="D11:D18"/>
    <mergeCell ref="A8:A18"/>
    <mergeCell ref="A21:A22"/>
    <mergeCell ref="E6:E7"/>
    <mergeCell ref="C8:C10"/>
    <mergeCell ref="D8:D10"/>
    <mergeCell ref="E8:E9"/>
    <mergeCell ref="B8:B10"/>
    <mergeCell ref="B11:B18"/>
    <mergeCell ref="B5:D5"/>
    <mergeCell ref="E5:M5"/>
    <mergeCell ref="N5:U5"/>
    <mergeCell ref="V5:Z5"/>
    <mergeCell ref="B6:B7"/>
    <mergeCell ref="C6:C7"/>
    <mergeCell ref="D6:D7"/>
    <mergeCell ref="Z6:Z7"/>
    <mergeCell ref="F6:F7"/>
    <mergeCell ref="T6:T7"/>
    <mergeCell ref="U6:U7"/>
    <mergeCell ref="V6:V7"/>
    <mergeCell ref="W6:W7"/>
    <mergeCell ref="X6:Y6"/>
    <mergeCell ref="O6:O7"/>
    <mergeCell ref="P6:P7"/>
    <mergeCell ref="Q6:Q7"/>
    <mergeCell ref="R6:R7"/>
    <mergeCell ref="S6:S7"/>
  </mergeCells>
  <hyperlinks>
    <hyperlink ref="N9" r:id="rId1"/>
    <hyperlink ref="N10" r:id="rId2"/>
    <hyperlink ref="N11" r:id="rId3"/>
    <hyperlink ref="N12" r:id="rId4"/>
    <hyperlink ref="N13" r:id="rId5"/>
    <hyperlink ref="N14" r:id="rId6"/>
    <hyperlink ref="N15" r:id="rId7"/>
    <hyperlink ref="N17" r:id="rId8"/>
    <hyperlink ref="N18" r:id="rId9"/>
    <hyperlink ref="N19" r:id="rId10"/>
    <hyperlink ref="N20" r:id="rId11"/>
  </hyperlinks>
  <printOptions horizontalCentered="1"/>
  <pageMargins left="0.25" right="0.25" top="0.75" bottom="0.75" header="0" footer="0"/>
  <pageSetup paperSize="8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997"/>
  <sheetViews>
    <sheetView workbookViewId="0">
      <pane ySplit="7" topLeftCell="A8" activePane="bottomLeft" state="frozen"/>
      <selection pane="bottomLeft" activeCell="J12" sqref="J12"/>
    </sheetView>
  </sheetViews>
  <sheetFormatPr baseColWidth="10" defaultColWidth="14.42578125" defaultRowHeight="15" customHeight="1"/>
  <cols>
    <col min="1" max="1" width="14.140625" customWidth="1"/>
    <col min="2" max="2" width="29.140625" customWidth="1"/>
    <col min="3" max="3" width="17.85546875" customWidth="1"/>
    <col min="4" max="4" width="13.28515625" customWidth="1"/>
    <col min="5" max="5" width="30.140625" customWidth="1"/>
    <col min="6" max="6" width="17.7109375" customWidth="1"/>
    <col min="7" max="7" width="28.140625" customWidth="1"/>
    <col min="8" max="8" width="13.42578125" customWidth="1"/>
    <col min="9" max="9" width="15.28515625" customWidth="1"/>
    <col min="10" max="10" width="11.5703125" customWidth="1"/>
    <col min="11" max="11" width="12" customWidth="1"/>
    <col min="12" max="12" width="20.5703125" customWidth="1"/>
    <col min="13" max="13" width="20.140625" customWidth="1"/>
    <col min="14" max="14" width="12.5703125" customWidth="1"/>
    <col min="15" max="15" width="54.7109375" customWidth="1"/>
    <col min="16" max="16" width="23" customWidth="1"/>
    <col min="17" max="18" width="22.85546875" customWidth="1"/>
    <col min="19" max="19" width="23.42578125" customWidth="1"/>
    <col min="20" max="20" width="30" customWidth="1"/>
    <col min="21" max="21" width="28.42578125" customWidth="1"/>
    <col min="22" max="22" width="19.5703125" customWidth="1"/>
    <col min="23" max="23" width="18.5703125" customWidth="1"/>
    <col min="24" max="24" width="11.5703125" customWidth="1"/>
    <col min="25" max="25" width="10.7109375" customWidth="1"/>
    <col min="26" max="26" width="37.140625" customWidth="1"/>
  </cols>
  <sheetData>
    <row r="1" spans="1:26" ht="35.25" customHeight="1">
      <c r="A1" s="1"/>
      <c r="B1" s="93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>
      <c r="A2" s="1"/>
      <c r="B2" s="94" t="s">
        <v>194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6"/>
      <c r="O2" s="2" t="s">
        <v>196</v>
      </c>
      <c r="P2" s="100" t="s">
        <v>191</v>
      </c>
      <c r="Q2" s="76"/>
      <c r="R2" s="3"/>
      <c r="S2" s="101"/>
      <c r="T2" s="90"/>
      <c r="V2" s="102"/>
      <c r="W2" s="90"/>
      <c r="X2" s="91"/>
      <c r="Y2" s="90"/>
    </row>
    <row r="3" spans="1:26" ht="24.75" customHeight="1">
      <c r="A3" s="1"/>
      <c r="B3" s="97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9"/>
      <c r="O3" s="4" t="s">
        <v>2</v>
      </c>
      <c r="P3" s="100" t="s">
        <v>2</v>
      </c>
      <c r="Q3" s="76"/>
      <c r="R3" s="3"/>
      <c r="S3" s="90"/>
      <c r="T3" s="90"/>
      <c r="V3" s="89"/>
      <c r="W3" s="90"/>
      <c r="X3" s="91"/>
      <c r="Y3" s="90"/>
    </row>
    <row r="4" spans="1:26" ht="12.75" customHeight="1">
      <c r="A4" s="1"/>
      <c r="B4" s="5"/>
      <c r="C4" s="5"/>
      <c r="D4" s="5"/>
      <c r="E4" s="5"/>
      <c r="F4" s="6"/>
      <c r="G4" s="5"/>
      <c r="H4" s="5"/>
      <c r="I4" s="5"/>
      <c r="J4" s="5"/>
      <c r="K4" s="5"/>
      <c r="L4" s="5"/>
      <c r="M4" s="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9" customHeight="1">
      <c r="A5" s="1"/>
      <c r="B5" s="77" t="s">
        <v>4</v>
      </c>
      <c r="C5" s="78"/>
      <c r="D5" s="76"/>
      <c r="E5" s="77" t="s">
        <v>5</v>
      </c>
      <c r="F5" s="78"/>
      <c r="G5" s="78"/>
      <c r="H5" s="78"/>
      <c r="I5" s="78"/>
      <c r="J5" s="78"/>
      <c r="K5" s="78"/>
      <c r="L5" s="78"/>
      <c r="M5" s="76"/>
      <c r="N5" s="77" t="s">
        <v>6</v>
      </c>
      <c r="O5" s="78"/>
      <c r="P5" s="78"/>
      <c r="Q5" s="78"/>
      <c r="R5" s="78"/>
      <c r="S5" s="78"/>
      <c r="T5" s="78"/>
      <c r="U5" s="76"/>
      <c r="V5" s="77" t="s">
        <v>7</v>
      </c>
      <c r="W5" s="78"/>
      <c r="X5" s="78"/>
      <c r="Y5" s="78"/>
      <c r="Z5" s="76"/>
    </row>
    <row r="6" spans="1:26" ht="33.75" customHeight="1">
      <c r="A6" s="1"/>
      <c r="B6" s="73" t="s">
        <v>8</v>
      </c>
      <c r="C6" s="73" t="s">
        <v>9</v>
      </c>
      <c r="D6" s="73" t="s">
        <v>10</v>
      </c>
      <c r="E6" s="73" t="s">
        <v>11</v>
      </c>
      <c r="F6" s="84" t="s">
        <v>10</v>
      </c>
      <c r="G6" s="73" t="s">
        <v>12</v>
      </c>
      <c r="H6" s="73" t="s">
        <v>13</v>
      </c>
      <c r="I6" s="73" t="s">
        <v>14</v>
      </c>
      <c r="J6" s="73" t="s">
        <v>15</v>
      </c>
      <c r="K6" s="73" t="s">
        <v>16</v>
      </c>
      <c r="L6" s="73" t="s">
        <v>17</v>
      </c>
      <c r="M6" s="73" t="s">
        <v>18</v>
      </c>
      <c r="N6" s="73" t="s">
        <v>19</v>
      </c>
      <c r="O6" s="73" t="s">
        <v>8</v>
      </c>
      <c r="P6" s="73" t="s">
        <v>20</v>
      </c>
      <c r="Q6" s="73" t="s">
        <v>21</v>
      </c>
      <c r="R6" s="73" t="s">
        <v>22</v>
      </c>
      <c r="S6" s="73" t="s">
        <v>10</v>
      </c>
      <c r="T6" s="73" t="s">
        <v>23</v>
      </c>
      <c r="U6" s="73" t="s">
        <v>24</v>
      </c>
      <c r="V6" s="73" t="s">
        <v>25</v>
      </c>
      <c r="W6" s="73" t="s">
        <v>26</v>
      </c>
      <c r="X6" s="75" t="s">
        <v>27</v>
      </c>
      <c r="Y6" s="76"/>
      <c r="Z6" s="79" t="s">
        <v>28</v>
      </c>
    </row>
    <row r="7" spans="1:26" ht="35.25" customHeight="1">
      <c r="A7" s="1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" t="s">
        <v>29</v>
      </c>
      <c r="Y7" s="7" t="s">
        <v>30</v>
      </c>
      <c r="Z7" s="74"/>
    </row>
    <row r="8" spans="1:26" ht="46.5" customHeight="1">
      <c r="A8" s="83" t="s">
        <v>31</v>
      </c>
      <c r="B8" s="87" t="s">
        <v>32</v>
      </c>
      <c r="C8" s="85">
        <f>SUM(I8:I9)</f>
        <v>2.6792660871895013E-3</v>
      </c>
      <c r="D8" s="86" t="s">
        <v>33</v>
      </c>
      <c r="E8" s="87" t="s">
        <v>34</v>
      </c>
      <c r="F8" s="86" t="s">
        <v>35</v>
      </c>
      <c r="G8" s="103" t="s">
        <v>36</v>
      </c>
      <c r="H8" s="9">
        <v>26000</v>
      </c>
      <c r="I8" s="10">
        <v>2.6792660871895013E-3</v>
      </c>
      <c r="J8" s="86" t="s">
        <v>33</v>
      </c>
      <c r="K8" s="86" t="s">
        <v>37</v>
      </c>
      <c r="L8" s="11" t="s">
        <v>38</v>
      </c>
      <c r="M8" s="68" t="s">
        <v>162</v>
      </c>
      <c r="N8" s="31"/>
      <c r="O8" s="12" t="s">
        <v>39</v>
      </c>
      <c r="P8" s="13" t="s">
        <v>207</v>
      </c>
      <c r="Q8" s="49" t="s">
        <v>198</v>
      </c>
      <c r="R8" s="49" t="s">
        <v>193</v>
      </c>
      <c r="S8" s="49" t="s">
        <v>193</v>
      </c>
      <c r="T8" s="14" t="s">
        <v>42</v>
      </c>
      <c r="U8" s="14" t="s">
        <v>43</v>
      </c>
      <c r="V8" s="92">
        <v>1400</v>
      </c>
      <c r="W8" s="15">
        <v>2200</v>
      </c>
      <c r="X8" s="16">
        <f>(W8/V8)*12</f>
        <v>18.857142857142858</v>
      </c>
      <c r="Y8" s="17">
        <f>X8/12</f>
        <v>1.5714285714285714</v>
      </c>
      <c r="Z8" s="18" t="s">
        <v>44</v>
      </c>
    </row>
    <row r="9" spans="1:26" ht="43.5" customHeight="1">
      <c r="A9" s="81"/>
      <c r="B9" s="81"/>
      <c r="C9" s="81"/>
      <c r="D9" s="81"/>
      <c r="E9" s="74"/>
      <c r="F9" s="74"/>
      <c r="G9" s="74"/>
      <c r="H9" s="19"/>
      <c r="I9" s="19"/>
      <c r="J9" s="74"/>
      <c r="K9" s="74"/>
      <c r="L9" s="20" t="s">
        <v>45</v>
      </c>
      <c r="M9" s="68" t="s">
        <v>167</v>
      </c>
      <c r="N9" s="31" t="s">
        <v>46</v>
      </c>
      <c r="O9" s="21" t="s">
        <v>214</v>
      </c>
      <c r="P9" s="14" t="s">
        <v>47</v>
      </c>
      <c r="Q9" s="49" t="s">
        <v>198</v>
      </c>
      <c r="R9" s="49" t="s">
        <v>193</v>
      </c>
      <c r="S9" s="49" t="s">
        <v>193</v>
      </c>
      <c r="T9" s="14" t="s">
        <v>48</v>
      </c>
      <c r="U9" s="12" t="s">
        <v>49</v>
      </c>
      <c r="V9" s="74"/>
      <c r="W9" s="22"/>
      <c r="X9" s="16"/>
      <c r="Y9" s="17"/>
      <c r="Z9" s="23" t="s">
        <v>50</v>
      </c>
    </row>
    <row r="10" spans="1:26" ht="69.75" customHeight="1">
      <c r="A10" s="81"/>
      <c r="B10" s="74"/>
      <c r="C10" s="74"/>
      <c r="D10" s="74"/>
      <c r="E10" s="24" t="s">
        <v>51</v>
      </c>
      <c r="F10" s="12" t="s">
        <v>52</v>
      </c>
      <c r="G10" s="20" t="s">
        <v>53</v>
      </c>
      <c r="H10" s="19"/>
      <c r="I10" s="19"/>
      <c r="J10" s="12" t="s">
        <v>54</v>
      </c>
      <c r="K10" s="12" t="s">
        <v>37</v>
      </c>
      <c r="L10" s="20" t="s">
        <v>55</v>
      </c>
      <c r="M10" s="20" t="s">
        <v>55</v>
      </c>
      <c r="N10" s="31" t="s">
        <v>201</v>
      </c>
      <c r="O10" s="12" t="s">
        <v>56</v>
      </c>
      <c r="P10" s="25" t="s">
        <v>57</v>
      </c>
      <c r="Q10" s="49" t="s">
        <v>198</v>
      </c>
      <c r="R10" s="49" t="s">
        <v>193</v>
      </c>
      <c r="S10" s="49" t="s">
        <v>193</v>
      </c>
      <c r="T10" s="12" t="s">
        <v>58</v>
      </c>
      <c r="U10" s="12" t="s">
        <v>59</v>
      </c>
      <c r="V10" s="26">
        <v>20585</v>
      </c>
      <c r="W10" s="26"/>
      <c r="X10" s="16"/>
      <c r="Y10" s="17"/>
      <c r="Z10" s="34" t="s">
        <v>169</v>
      </c>
    </row>
    <row r="11" spans="1:26" ht="74.25" customHeight="1">
      <c r="A11" s="81"/>
      <c r="B11" s="88" t="s">
        <v>61</v>
      </c>
      <c r="C11" s="80">
        <f>SUM(I11:I21)</f>
        <v>3.721091294446352E-2</v>
      </c>
      <c r="D11" s="82" t="s">
        <v>33</v>
      </c>
      <c r="E11" s="28" t="s">
        <v>62</v>
      </c>
      <c r="F11" s="29" t="s">
        <v>37</v>
      </c>
      <c r="G11" s="12" t="s">
        <v>63</v>
      </c>
      <c r="H11" s="30">
        <v>215000</v>
      </c>
      <c r="I11" s="10">
        <v>1.9920850292308365E-2</v>
      </c>
      <c r="J11" s="12" t="s">
        <v>33</v>
      </c>
      <c r="K11" s="12" t="s">
        <v>37</v>
      </c>
      <c r="L11" s="12" t="s">
        <v>64</v>
      </c>
      <c r="M11" s="67" t="s">
        <v>63</v>
      </c>
      <c r="N11" s="31" t="s">
        <v>202</v>
      </c>
      <c r="O11" s="31" t="s">
        <v>208</v>
      </c>
      <c r="P11" s="25">
        <v>3600</v>
      </c>
      <c r="Q11" s="49" t="s">
        <v>198</v>
      </c>
      <c r="R11" s="49" t="s">
        <v>193</v>
      </c>
      <c r="S11" s="12" t="s">
        <v>164</v>
      </c>
      <c r="T11" s="12" t="s">
        <v>66</v>
      </c>
      <c r="U11" s="14" t="s">
        <v>67</v>
      </c>
      <c r="V11" s="32">
        <v>11500</v>
      </c>
      <c r="W11" s="25">
        <f>P11</f>
        <v>3600</v>
      </c>
      <c r="X11" s="16">
        <f t="shared" ref="X11:X17" si="0">(W11/V11)*12</f>
        <v>3.7565217391304353</v>
      </c>
      <c r="Y11" s="33">
        <f t="shared" ref="Y11:Y17" si="1">X11/12</f>
        <v>0.31304347826086959</v>
      </c>
      <c r="Z11" s="34"/>
    </row>
    <row r="12" spans="1:26" ht="72.75" customHeight="1">
      <c r="A12" s="81"/>
      <c r="B12" s="81"/>
      <c r="C12" s="81"/>
      <c r="D12" s="81"/>
      <c r="E12" s="88" t="s">
        <v>69</v>
      </c>
      <c r="F12" s="12" t="s">
        <v>37</v>
      </c>
      <c r="G12" s="12" t="s">
        <v>70</v>
      </c>
      <c r="H12" s="35">
        <f>(103120-10221)*4/12</f>
        <v>30966.333333333332</v>
      </c>
      <c r="I12" s="10">
        <v>2.8691892578374492E-3</v>
      </c>
      <c r="J12" s="12" t="s">
        <v>54</v>
      </c>
      <c r="K12" s="12" t="s">
        <v>33</v>
      </c>
      <c r="L12" s="12" t="s">
        <v>71</v>
      </c>
      <c r="M12" s="67" t="s">
        <v>165</v>
      </c>
      <c r="N12" s="31" t="s">
        <v>72</v>
      </c>
      <c r="O12" s="12" t="s">
        <v>209</v>
      </c>
      <c r="P12" s="25">
        <v>997</v>
      </c>
      <c r="Q12" s="49" t="s">
        <v>198</v>
      </c>
      <c r="R12" s="49" t="s">
        <v>193</v>
      </c>
      <c r="S12" s="14"/>
      <c r="T12" s="12" t="s">
        <v>66</v>
      </c>
      <c r="U12" s="12" t="s">
        <v>74</v>
      </c>
      <c r="V12" s="37">
        <v>5000</v>
      </c>
      <c r="W12" s="38">
        <v>997</v>
      </c>
      <c r="X12" s="16">
        <f t="shared" si="0"/>
        <v>2.3927999999999998</v>
      </c>
      <c r="Y12" s="33">
        <f t="shared" si="1"/>
        <v>0.19939999999999999</v>
      </c>
      <c r="Z12" s="34"/>
    </row>
    <row r="13" spans="1:26" ht="69" customHeight="1">
      <c r="A13" s="81"/>
      <c r="B13" s="81"/>
      <c r="C13" s="81"/>
      <c r="D13" s="81"/>
      <c r="E13" s="81"/>
      <c r="F13" s="12" t="s">
        <v>37</v>
      </c>
      <c r="G13" s="12" t="s">
        <v>75</v>
      </c>
      <c r="H13" s="35">
        <f>(177768-20696)*4/12</f>
        <v>52357.333333333336</v>
      </c>
      <c r="I13" s="10">
        <v>4.8511748792456743E-3</v>
      </c>
      <c r="J13" s="12" t="s">
        <v>33</v>
      </c>
      <c r="K13" s="12"/>
      <c r="L13" s="12" t="s">
        <v>76</v>
      </c>
      <c r="M13" s="67" t="s">
        <v>75</v>
      </c>
      <c r="N13" s="31" t="s">
        <v>200</v>
      </c>
      <c r="O13" s="12" t="s">
        <v>77</v>
      </c>
      <c r="P13" s="25">
        <f t="shared" ref="P13:P15" si="2">W13</f>
        <v>6830</v>
      </c>
      <c r="Q13" s="49" t="s">
        <v>198</v>
      </c>
      <c r="R13" s="49" t="s">
        <v>193</v>
      </c>
      <c r="S13" s="14"/>
      <c r="T13" s="12" t="s">
        <v>78</v>
      </c>
      <c r="U13" s="12" t="s">
        <v>74</v>
      </c>
      <c r="V13" s="37">
        <v>4226</v>
      </c>
      <c r="W13" s="38">
        <v>6830</v>
      </c>
      <c r="X13" s="16">
        <f t="shared" si="0"/>
        <v>19.394226218646473</v>
      </c>
      <c r="Y13" s="33">
        <f t="shared" si="1"/>
        <v>1.6161855182205394</v>
      </c>
      <c r="Z13" s="34"/>
    </row>
    <row r="14" spans="1:26" ht="69" customHeight="1">
      <c r="A14" s="81"/>
      <c r="B14" s="81"/>
      <c r="C14" s="81"/>
      <c r="D14" s="81"/>
      <c r="E14" s="81"/>
      <c r="F14" s="12" t="s">
        <v>37</v>
      </c>
      <c r="G14" s="12" t="s">
        <v>79</v>
      </c>
      <c r="H14" s="35">
        <f>(68315-7696)*4/12</f>
        <v>20206.333333333332</v>
      </c>
      <c r="I14" s="10">
        <v>1.8722201920456445E-3</v>
      </c>
      <c r="J14" s="12" t="s">
        <v>33</v>
      </c>
      <c r="K14" s="12"/>
      <c r="L14" s="12" t="s">
        <v>80</v>
      </c>
      <c r="M14" s="67" t="s">
        <v>174</v>
      </c>
      <c r="N14" s="31" t="s">
        <v>81</v>
      </c>
      <c r="O14" s="12" t="s">
        <v>82</v>
      </c>
      <c r="P14" s="25">
        <f t="shared" si="2"/>
        <v>3450</v>
      </c>
      <c r="Q14" s="49" t="s">
        <v>198</v>
      </c>
      <c r="R14" s="49" t="s">
        <v>193</v>
      </c>
      <c r="S14" s="14"/>
      <c r="T14" s="12" t="s">
        <v>83</v>
      </c>
      <c r="U14" s="12" t="s">
        <v>74</v>
      </c>
      <c r="V14" s="37">
        <v>1515</v>
      </c>
      <c r="W14" s="38">
        <v>3450</v>
      </c>
      <c r="X14" s="16">
        <f t="shared" si="0"/>
        <v>27.326732673267323</v>
      </c>
      <c r="Y14" s="33">
        <f t="shared" si="1"/>
        <v>2.277227722772277</v>
      </c>
      <c r="Z14" s="34"/>
    </row>
    <row r="15" spans="1:26" ht="69" customHeight="1">
      <c r="A15" s="81"/>
      <c r="B15" s="81"/>
      <c r="C15" s="81"/>
      <c r="D15" s="81"/>
      <c r="E15" s="81"/>
      <c r="F15" s="12" t="s">
        <v>37</v>
      </c>
      <c r="G15" s="12" t="s">
        <v>84</v>
      </c>
      <c r="H15" s="35">
        <f>(131800-19586)*4/12</f>
        <v>37404.666666666664</v>
      </c>
      <c r="I15" s="10">
        <v>3.4657337902342491E-3</v>
      </c>
      <c r="J15" s="12" t="s">
        <v>33</v>
      </c>
      <c r="K15" s="12"/>
      <c r="L15" s="12" t="s">
        <v>175</v>
      </c>
      <c r="M15" s="67" t="s">
        <v>160</v>
      </c>
      <c r="N15" s="31" t="s">
        <v>203</v>
      </c>
      <c r="O15" s="12" t="s">
        <v>86</v>
      </c>
      <c r="P15" s="25">
        <f t="shared" si="2"/>
        <v>3442</v>
      </c>
      <c r="Q15" s="49" t="s">
        <v>198</v>
      </c>
      <c r="R15" s="49" t="s">
        <v>193</v>
      </c>
      <c r="S15" s="14"/>
      <c r="T15" s="12" t="s">
        <v>87</v>
      </c>
      <c r="U15" s="12" t="s">
        <v>74</v>
      </c>
      <c r="V15" s="37">
        <v>2805</v>
      </c>
      <c r="W15" s="38">
        <v>3442</v>
      </c>
      <c r="X15" s="16">
        <f t="shared" si="0"/>
        <v>14.725133689839572</v>
      </c>
      <c r="Y15" s="33">
        <f t="shared" si="1"/>
        <v>1.2270944741532976</v>
      </c>
      <c r="Z15" s="34"/>
    </row>
    <row r="16" spans="1:26" ht="72" customHeight="1">
      <c r="A16" s="81"/>
      <c r="B16" s="81"/>
      <c r="C16" s="81"/>
      <c r="D16" s="81"/>
      <c r="E16" s="81"/>
      <c r="F16" s="12" t="s">
        <v>37</v>
      </c>
      <c r="G16" s="12" t="s">
        <v>176</v>
      </c>
      <c r="H16" s="35">
        <v>37272</v>
      </c>
      <c r="I16" s="10">
        <v>3.4534415446275226E-3</v>
      </c>
      <c r="J16" s="12" t="s">
        <v>37</v>
      </c>
      <c r="K16" s="12"/>
      <c r="L16" s="20" t="s">
        <v>177</v>
      </c>
      <c r="M16" s="68" t="s">
        <v>178</v>
      </c>
      <c r="N16" s="31" t="s">
        <v>91</v>
      </c>
      <c r="O16" s="12" t="s">
        <v>179</v>
      </c>
      <c r="P16" s="25">
        <v>2500</v>
      </c>
      <c r="Q16" s="49" t="s">
        <v>198</v>
      </c>
      <c r="R16" s="49" t="s">
        <v>193</v>
      </c>
      <c r="S16" s="14"/>
      <c r="T16" s="12" t="s">
        <v>180</v>
      </c>
      <c r="U16" s="12" t="s">
        <v>74</v>
      </c>
      <c r="V16" s="37">
        <v>1308</v>
      </c>
      <c r="W16" s="38">
        <v>2500</v>
      </c>
      <c r="X16" s="16">
        <f t="shared" si="0"/>
        <v>22.935779816513762</v>
      </c>
      <c r="Y16" s="33">
        <f t="shared" si="1"/>
        <v>1.9113149847094801</v>
      </c>
      <c r="Z16" s="27"/>
    </row>
    <row r="17" spans="1:26" ht="83.25" customHeight="1">
      <c r="A17" s="81"/>
      <c r="B17" s="81"/>
      <c r="C17" s="81"/>
      <c r="D17" s="81"/>
      <c r="E17" s="81"/>
      <c r="F17" s="12" t="s">
        <v>37</v>
      </c>
      <c r="G17" s="20" t="s">
        <v>181</v>
      </c>
      <c r="H17" s="35"/>
      <c r="I17" s="40"/>
      <c r="J17" s="12" t="s">
        <v>37</v>
      </c>
      <c r="K17" s="12" t="s">
        <v>171</v>
      </c>
      <c r="L17" s="20" t="s">
        <v>182</v>
      </c>
      <c r="M17" s="20" t="s">
        <v>182</v>
      </c>
      <c r="N17" s="31" t="s">
        <v>204</v>
      </c>
      <c r="O17" s="12" t="s">
        <v>183</v>
      </c>
      <c r="P17" s="25">
        <v>1320</v>
      </c>
      <c r="Q17" s="49" t="s">
        <v>198</v>
      </c>
      <c r="R17" s="49" t="s">
        <v>193</v>
      </c>
      <c r="S17" s="14"/>
      <c r="T17" s="12" t="s">
        <v>184</v>
      </c>
      <c r="U17" s="12" t="s">
        <v>185</v>
      </c>
      <c r="V17" s="37"/>
      <c r="W17" s="38">
        <v>1320</v>
      </c>
      <c r="X17" s="16" t="e">
        <f t="shared" si="0"/>
        <v>#DIV/0!</v>
      </c>
      <c r="Y17" s="33" t="e">
        <f t="shared" si="1"/>
        <v>#DIV/0!</v>
      </c>
      <c r="Z17" s="27"/>
    </row>
    <row r="18" spans="1:26" ht="83.25" customHeight="1">
      <c r="A18" s="81"/>
      <c r="B18" s="81"/>
      <c r="C18" s="81"/>
      <c r="D18" s="81"/>
      <c r="E18" s="74"/>
      <c r="F18" s="12" t="s">
        <v>37</v>
      </c>
      <c r="G18" s="20" t="s">
        <v>186</v>
      </c>
      <c r="H18" s="35">
        <v>8400</v>
      </c>
      <c r="I18" s="10">
        <v>7.7830298816460594E-4</v>
      </c>
      <c r="J18" s="12" t="s">
        <v>37</v>
      </c>
      <c r="K18" s="12" t="s">
        <v>171</v>
      </c>
      <c r="L18" s="20" t="s">
        <v>187</v>
      </c>
      <c r="M18" s="20" t="s">
        <v>187</v>
      </c>
      <c r="N18" s="31" t="s">
        <v>205</v>
      </c>
      <c r="O18" s="12" t="s">
        <v>188</v>
      </c>
      <c r="P18" s="25"/>
      <c r="Q18" s="49" t="s">
        <v>198</v>
      </c>
      <c r="R18" s="49" t="s">
        <v>193</v>
      </c>
      <c r="S18" s="14"/>
      <c r="T18" s="12"/>
      <c r="U18" s="12"/>
      <c r="V18" s="37"/>
      <c r="W18" s="38"/>
      <c r="X18" s="16"/>
      <c r="Y18" s="33"/>
      <c r="Z18" s="27" t="s">
        <v>189</v>
      </c>
    </row>
    <row r="19" spans="1:26" ht="76.5" customHeight="1">
      <c r="A19" s="81"/>
      <c r="B19" s="81"/>
      <c r="C19" s="81"/>
      <c r="D19" s="81"/>
      <c r="E19" s="39" t="s">
        <v>88</v>
      </c>
      <c r="F19" s="12" t="s">
        <v>37</v>
      </c>
      <c r="G19" s="20" t="s">
        <v>89</v>
      </c>
      <c r="H19" s="35">
        <v>0</v>
      </c>
      <c r="I19" s="40"/>
      <c r="J19" s="12" t="s">
        <v>54</v>
      </c>
      <c r="K19" s="12" t="s">
        <v>33</v>
      </c>
      <c r="L19" s="20" t="s">
        <v>90</v>
      </c>
      <c r="M19" s="69" t="s">
        <v>90</v>
      </c>
      <c r="N19" s="31" t="s">
        <v>206</v>
      </c>
      <c r="O19" s="12" t="s">
        <v>92</v>
      </c>
      <c r="P19" s="25" t="s">
        <v>93</v>
      </c>
      <c r="Q19" s="49" t="s">
        <v>198</v>
      </c>
      <c r="R19" s="49" t="s">
        <v>193</v>
      </c>
      <c r="S19" s="14"/>
      <c r="T19" s="12" t="s">
        <v>94</v>
      </c>
      <c r="U19" s="12" t="s">
        <v>95</v>
      </c>
      <c r="V19" s="37">
        <v>0</v>
      </c>
      <c r="W19" s="38">
        <v>890</v>
      </c>
      <c r="X19" s="16" t="e">
        <f t="shared" ref="X19:X20" si="3">(W19/V19)*12</f>
        <v>#DIV/0!</v>
      </c>
      <c r="Y19" s="33" t="e">
        <f t="shared" ref="Y19:Y20" si="4">X19/12</f>
        <v>#DIV/0!</v>
      </c>
      <c r="Z19" s="27" t="s">
        <v>190</v>
      </c>
    </row>
    <row r="20" spans="1:26" ht="102" customHeight="1">
      <c r="A20" s="81"/>
      <c r="B20" s="81"/>
      <c r="C20" s="81"/>
      <c r="D20" s="81"/>
      <c r="E20" s="39" t="s">
        <v>97</v>
      </c>
      <c r="F20" s="12" t="s">
        <v>98</v>
      </c>
      <c r="G20" s="20" t="s">
        <v>99</v>
      </c>
      <c r="H20" s="35"/>
      <c r="I20" s="10"/>
      <c r="J20" s="14" t="s">
        <v>100</v>
      </c>
      <c r="K20" s="12" t="s">
        <v>37</v>
      </c>
      <c r="L20" s="20" t="s">
        <v>101</v>
      </c>
      <c r="M20" s="20" t="s">
        <v>101</v>
      </c>
      <c r="N20" s="31" t="s">
        <v>199</v>
      </c>
      <c r="O20" s="12" t="s">
        <v>102</v>
      </c>
      <c r="P20" s="13" t="s">
        <v>210</v>
      </c>
      <c r="Q20" s="49" t="s">
        <v>198</v>
      </c>
      <c r="R20" s="49" t="s">
        <v>195</v>
      </c>
      <c r="S20" s="14"/>
      <c r="T20" s="12" t="s">
        <v>104</v>
      </c>
      <c r="U20" s="12" t="s">
        <v>105</v>
      </c>
      <c r="V20" s="37">
        <v>5000</v>
      </c>
      <c r="W20" s="41"/>
      <c r="X20" s="16">
        <f t="shared" si="3"/>
        <v>0</v>
      </c>
      <c r="Y20" s="33">
        <f t="shared" si="4"/>
        <v>0</v>
      </c>
      <c r="Z20" s="27" t="s">
        <v>106</v>
      </c>
    </row>
    <row r="21" spans="1:26" ht="102" customHeight="1">
      <c r="A21" s="74"/>
      <c r="B21" s="74"/>
      <c r="C21" s="74"/>
      <c r="D21" s="74"/>
      <c r="E21" s="39" t="s">
        <v>107</v>
      </c>
      <c r="F21" s="12" t="s">
        <v>98</v>
      </c>
      <c r="G21" s="20" t="s">
        <v>99</v>
      </c>
      <c r="H21" s="35"/>
      <c r="I21" s="10"/>
      <c r="J21" s="14" t="s">
        <v>100</v>
      </c>
      <c r="K21" s="12" t="s">
        <v>37</v>
      </c>
      <c r="L21" s="20" t="s">
        <v>108</v>
      </c>
      <c r="M21" s="20" t="s">
        <v>108</v>
      </c>
      <c r="N21" s="31" t="s">
        <v>132</v>
      </c>
      <c r="O21" s="12" t="s">
        <v>109</v>
      </c>
      <c r="P21" s="13" t="s">
        <v>210</v>
      </c>
      <c r="Q21" s="49" t="s">
        <v>198</v>
      </c>
      <c r="R21" s="49" t="s">
        <v>195</v>
      </c>
      <c r="S21" s="14"/>
      <c r="T21" s="12" t="s">
        <v>110</v>
      </c>
      <c r="U21" s="12" t="s">
        <v>111</v>
      </c>
      <c r="V21" s="37"/>
      <c r="W21" s="41"/>
      <c r="X21" s="16"/>
      <c r="Y21" s="33"/>
      <c r="Z21" s="27"/>
    </row>
    <row r="22" spans="1:26" ht="85.5" customHeight="1">
      <c r="A22" s="42"/>
      <c r="B22" s="8" t="s">
        <v>112</v>
      </c>
      <c r="C22" s="43">
        <f>I22</f>
        <v>0</v>
      </c>
      <c r="D22" s="44"/>
      <c r="E22" s="45" t="s">
        <v>113</v>
      </c>
      <c r="F22" s="12" t="s">
        <v>114</v>
      </c>
      <c r="G22" s="31" t="s">
        <v>115</v>
      </c>
      <c r="H22" s="47">
        <v>2400</v>
      </c>
      <c r="I22" s="48"/>
      <c r="J22" s="12" t="s">
        <v>33</v>
      </c>
      <c r="K22" s="12" t="s">
        <v>171</v>
      </c>
      <c r="L22" s="46" t="s">
        <v>116</v>
      </c>
      <c r="M22" s="46" t="s">
        <v>116</v>
      </c>
      <c r="N22" s="31" t="s">
        <v>145</v>
      </c>
      <c r="O22" s="12" t="s">
        <v>117</v>
      </c>
      <c r="P22" s="13"/>
      <c r="Q22" s="49" t="s">
        <v>198</v>
      </c>
      <c r="R22" s="49"/>
      <c r="S22" s="12"/>
      <c r="T22" s="12" t="s">
        <v>118</v>
      </c>
      <c r="U22" s="49" t="s">
        <v>119</v>
      </c>
      <c r="V22" s="26">
        <v>2500</v>
      </c>
      <c r="W22" s="26">
        <f>167000+15000+6700+19000+7700+2000</f>
        <v>217400</v>
      </c>
      <c r="X22" s="16">
        <f>(W22/V22)*12</f>
        <v>1043.52</v>
      </c>
      <c r="Y22" s="33">
        <f>X22/12</f>
        <v>86.96</v>
      </c>
      <c r="Z22" s="50"/>
    </row>
    <row r="23" spans="1:26" ht="115.5" customHeight="1">
      <c r="A23" s="42"/>
      <c r="B23" s="8" t="s">
        <v>120</v>
      </c>
      <c r="C23" s="51"/>
      <c r="D23" s="44"/>
      <c r="E23" s="45" t="s">
        <v>121</v>
      </c>
      <c r="F23" s="12" t="s">
        <v>114</v>
      </c>
      <c r="G23" s="20" t="s">
        <v>122</v>
      </c>
      <c r="H23" s="19"/>
      <c r="I23" s="19"/>
      <c r="J23" s="12" t="s">
        <v>33</v>
      </c>
      <c r="K23" s="12" t="s">
        <v>37</v>
      </c>
      <c r="L23" s="20" t="s">
        <v>123</v>
      </c>
      <c r="M23" s="71" t="s">
        <v>172</v>
      </c>
      <c r="N23" s="31" t="s">
        <v>199</v>
      </c>
      <c r="O23" s="12" t="s">
        <v>124</v>
      </c>
      <c r="P23" s="13"/>
      <c r="Q23" s="49" t="s">
        <v>198</v>
      </c>
      <c r="R23" s="49" t="s">
        <v>125</v>
      </c>
      <c r="S23" s="12"/>
      <c r="T23" s="12"/>
      <c r="U23" s="49"/>
      <c r="V23" s="26"/>
      <c r="W23" s="26" t="s">
        <v>161</v>
      </c>
      <c r="X23" s="16"/>
      <c r="Y23" s="33"/>
      <c r="Z23" s="50"/>
    </row>
    <row r="24" spans="1:26" ht="153.75" customHeight="1">
      <c r="A24" s="83" t="s">
        <v>126</v>
      </c>
      <c r="B24" s="24" t="s">
        <v>127</v>
      </c>
      <c r="C24" s="24"/>
      <c r="D24" s="52"/>
      <c r="E24" s="45" t="s">
        <v>128</v>
      </c>
      <c r="F24" s="12" t="s">
        <v>129</v>
      </c>
      <c r="G24" s="20" t="s">
        <v>130</v>
      </c>
      <c r="H24" s="19"/>
      <c r="I24" s="19"/>
      <c r="J24" s="12" t="s">
        <v>100</v>
      </c>
      <c r="K24" s="12" t="s">
        <v>54</v>
      </c>
      <c r="L24" s="20" t="s">
        <v>131</v>
      </c>
      <c r="M24" s="72">
        <v>44691</v>
      </c>
      <c r="N24" s="20" t="s">
        <v>132</v>
      </c>
      <c r="O24" s="20" t="s">
        <v>133</v>
      </c>
      <c r="P24" s="12" t="s">
        <v>134</v>
      </c>
      <c r="Q24" s="49" t="s">
        <v>198</v>
      </c>
      <c r="R24" s="49" t="s">
        <v>125</v>
      </c>
      <c r="S24" s="12" t="s">
        <v>135</v>
      </c>
      <c r="T24" s="12" t="s">
        <v>136</v>
      </c>
      <c r="U24" s="53" t="str">
        <f>HYPERLINK("https://drive.google.com/open?id=1LL-hhfkB5zJ-ZgeTDSfReyYnV1Mnhf-CYqOhqKzqRcQ","Base de données projets MDE")</f>
        <v>Base de données projets MDE</v>
      </c>
      <c r="V24" s="26" t="s">
        <v>137</v>
      </c>
      <c r="W24" s="26" t="s">
        <v>138</v>
      </c>
      <c r="X24" s="54"/>
      <c r="Y24" s="33"/>
      <c r="Z24" s="50"/>
    </row>
    <row r="25" spans="1:26" ht="213.75" customHeight="1">
      <c r="A25" s="74"/>
      <c r="B25" s="24" t="s">
        <v>139</v>
      </c>
      <c r="C25" s="24"/>
      <c r="D25" s="52"/>
      <c r="E25" s="24" t="s">
        <v>140</v>
      </c>
      <c r="F25" s="12" t="s">
        <v>141</v>
      </c>
      <c r="G25" s="20" t="s">
        <v>142</v>
      </c>
      <c r="H25" s="19"/>
      <c r="I25" s="19"/>
      <c r="J25" s="12" t="s">
        <v>100</v>
      </c>
      <c r="K25" s="12" t="s">
        <v>54</v>
      </c>
      <c r="L25" s="20" t="s">
        <v>143</v>
      </c>
      <c r="M25" s="69" t="s">
        <v>173</v>
      </c>
      <c r="N25" s="20" t="s">
        <v>145</v>
      </c>
      <c r="O25" s="49" t="s">
        <v>212</v>
      </c>
      <c r="P25" s="12" t="s">
        <v>146</v>
      </c>
      <c r="Q25" s="49" t="s">
        <v>198</v>
      </c>
      <c r="R25" s="49" t="s">
        <v>125</v>
      </c>
      <c r="S25" s="12" t="s">
        <v>147</v>
      </c>
      <c r="T25" s="12" t="s">
        <v>148</v>
      </c>
      <c r="U25" s="12" t="s">
        <v>149</v>
      </c>
      <c r="V25" s="55"/>
      <c r="W25" s="26"/>
      <c r="X25" s="54"/>
      <c r="Y25" s="33"/>
      <c r="Z25" s="50"/>
    </row>
    <row r="26" spans="1:26" ht="15.75" customHeight="1">
      <c r="A26" s="1"/>
      <c r="B26" s="1"/>
      <c r="C26" s="1"/>
      <c r="D26" s="1"/>
      <c r="E26" s="1"/>
      <c r="F26" s="5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5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5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5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5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5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5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5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5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5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5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5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5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5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5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5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5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5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5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5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5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5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5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5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5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5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5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5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5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56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5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5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5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56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5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5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56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56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5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56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5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56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56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56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5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5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56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5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5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5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5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56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5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56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56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5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5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5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5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5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5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5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5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5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5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5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5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5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5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5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5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5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5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5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5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5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5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56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5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5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5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56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56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56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5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5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5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56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5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56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56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56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56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56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56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56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56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56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56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56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56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56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56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56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56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56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56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56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56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56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56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56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56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56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56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56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56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56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56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56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56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56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56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56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56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56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56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56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56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56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56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56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56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56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56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56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56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56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56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56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56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56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56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56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56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56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56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56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56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56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56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56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56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56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56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56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56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56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56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56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56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56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56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56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56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56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56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56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56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56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56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56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56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56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56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56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56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56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56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56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56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56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56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56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56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56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56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56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56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56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56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56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56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56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56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56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56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56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56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56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56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56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56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56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56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56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56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52">
    <mergeCell ref="X2:Y2"/>
    <mergeCell ref="P3:Q3"/>
    <mergeCell ref="G6:G7"/>
    <mergeCell ref="H6:H7"/>
    <mergeCell ref="G8:G9"/>
    <mergeCell ref="I6:I7"/>
    <mergeCell ref="J6:J7"/>
    <mergeCell ref="J8:J9"/>
    <mergeCell ref="K6:K7"/>
    <mergeCell ref="L6:L7"/>
    <mergeCell ref="K8:K9"/>
    <mergeCell ref="M6:M7"/>
    <mergeCell ref="N6:N7"/>
    <mergeCell ref="B1:N1"/>
    <mergeCell ref="B2:N3"/>
    <mergeCell ref="P2:Q2"/>
    <mergeCell ref="S2:T3"/>
    <mergeCell ref="V2:W2"/>
    <mergeCell ref="F8:F9"/>
    <mergeCell ref="E12:E18"/>
    <mergeCell ref="V3:W3"/>
    <mergeCell ref="X3:Y3"/>
    <mergeCell ref="V8:V9"/>
    <mergeCell ref="C11:C21"/>
    <mergeCell ref="D11:D21"/>
    <mergeCell ref="A8:A21"/>
    <mergeCell ref="A24:A25"/>
    <mergeCell ref="E6:E7"/>
    <mergeCell ref="C8:C10"/>
    <mergeCell ref="D8:D10"/>
    <mergeCell ref="E8:E9"/>
    <mergeCell ref="B8:B10"/>
    <mergeCell ref="B11:B21"/>
    <mergeCell ref="B5:D5"/>
    <mergeCell ref="E5:M5"/>
    <mergeCell ref="N5:U5"/>
    <mergeCell ref="V5:Z5"/>
    <mergeCell ref="B6:B7"/>
    <mergeCell ref="C6:C7"/>
    <mergeCell ref="D6:D7"/>
    <mergeCell ref="Z6:Z7"/>
    <mergeCell ref="F6:F7"/>
    <mergeCell ref="T6:T7"/>
    <mergeCell ref="U6:U7"/>
    <mergeCell ref="V6:V7"/>
    <mergeCell ref="W6:W7"/>
    <mergeCell ref="X6:Y6"/>
    <mergeCell ref="O6:O7"/>
    <mergeCell ref="P6:P7"/>
    <mergeCell ref="Q6:Q7"/>
    <mergeCell ref="R6:R7"/>
    <mergeCell ref="S6:S7"/>
  </mergeCells>
  <hyperlinks>
    <hyperlink ref="N9" r:id="rId1"/>
    <hyperlink ref="N10" r:id="rId2"/>
    <hyperlink ref="N11" r:id="rId3"/>
    <hyperlink ref="N12" r:id="rId4"/>
    <hyperlink ref="N13" r:id="rId5"/>
    <hyperlink ref="N14" r:id="rId6"/>
    <hyperlink ref="N15" r:id="rId7"/>
    <hyperlink ref="N17" r:id="rId8"/>
    <hyperlink ref="N18" r:id="rId9"/>
    <hyperlink ref="N19" r:id="rId10"/>
    <hyperlink ref="N20" r:id="rId11"/>
  </hyperlinks>
  <printOptions horizontalCentered="1"/>
  <pageMargins left="0.25" right="0.25" top="0.75" bottom="0.75" header="0" footer="0"/>
  <pageSetup paperSize="8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Plan daction MDE 2022</vt:lpstr>
      <vt:lpstr>Plan daction MDE 2022 T1</vt:lpstr>
      <vt:lpstr>Plan daction MDE 2022 T2</vt:lpstr>
      <vt:lpstr>Plan daction MDE 2022 T3</vt:lpstr>
      <vt:lpstr>Plan daction MDE 2022 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Skill</cp:lastModifiedBy>
  <dcterms:modified xsi:type="dcterms:W3CDTF">2026-09-03T12:40:31Z</dcterms:modified>
</cp:coreProperties>
</file>